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4880" windowHeight="7095"/>
  </bookViews>
  <sheets>
    <sheet name="VALORES PROFORMA DNPJeI" sheetId="2" r:id="rId1"/>
    <sheet name="Hoja1" sheetId="3" r:id="rId2"/>
  </sheets>
  <externalReferences>
    <externalReference r:id="rId3"/>
    <externalReference r:id="rId4"/>
  </externalReferences>
  <definedNames>
    <definedName name="_xlnm._FilterDatabase" localSheetId="0" hidden="1">'VALORES PROFORMA DNPJeI'!$A$6:$G$6</definedName>
  </definedNames>
  <calcPr calcId="145621"/>
</workbook>
</file>

<file path=xl/calcChain.xml><?xml version="1.0" encoding="utf-8"?>
<calcChain xmlns="http://schemas.openxmlformats.org/spreadsheetml/2006/main">
  <c r="E27" i="2" l="1"/>
  <c r="E29" i="2"/>
  <c r="H29" i="2" s="1"/>
  <c r="H37" i="2"/>
  <c r="H36" i="2"/>
  <c r="H35" i="2"/>
  <c r="H25" i="2"/>
  <c r="D4" i="3"/>
  <c r="D42" i="2" l="1"/>
  <c r="D41" i="2"/>
  <c r="F25" i="2"/>
  <c r="F35" i="2"/>
  <c r="F36" i="2"/>
  <c r="E7" i="2"/>
  <c r="H7" i="2" s="1"/>
  <c r="E34" i="2"/>
  <c r="H34" i="2" s="1"/>
  <c r="E33" i="2"/>
  <c r="H33" i="2" s="1"/>
  <c r="E32" i="2"/>
  <c r="H32" i="2" s="1"/>
  <c r="E30" i="2"/>
  <c r="H30" i="2" s="1"/>
  <c r="E28" i="2"/>
  <c r="H28" i="2" s="1"/>
  <c r="H27" i="2"/>
  <c r="E18" i="2"/>
  <c r="H18" i="2" s="1"/>
  <c r="E17" i="2"/>
  <c r="H17" i="2" s="1"/>
  <c r="E16" i="2"/>
  <c r="H16" i="2" s="1"/>
  <c r="E15" i="2"/>
  <c r="H15" i="2" s="1"/>
  <c r="E13" i="2"/>
  <c r="H13" i="2" s="1"/>
  <c r="E12" i="2"/>
  <c r="H12" i="2" s="1"/>
  <c r="E11" i="2"/>
  <c r="H11" i="2" s="1"/>
  <c r="E8" i="2"/>
  <c r="H8" i="2" s="1"/>
  <c r="F8" i="2" l="1"/>
  <c r="F11" i="2"/>
  <c r="F13" i="2"/>
  <c r="F15" i="2"/>
  <c r="F17" i="2"/>
  <c r="F27" i="2"/>
  <c r="F30" i="2"/>
  <c r="F33" i="2"/>
  <c r="F7" i="2"/>
  <c r="F12" i="2"/>
  <c r="F16" i="2"/>
  <c r="F18" i="2"/>
  <c r="F28" i="2"/>
  <c r="F32" i="2"/>
  <c r="F34" i="2"/>
  <c r="E42" i="2"/>
  <c r="D38" i="2"/>
  <c r="D44" i="2" l="1"/>
  <c r="C44" i="2"/>
  <c r="C38" i="2"/>
  <c r="E19" i="2" l="1"/>
  <c r="H19" i="2" s="1"/>
  <c r="E14" i="2"/>
  <c r="E31" i="2"/>
  <c r="H31" i="2" s="1"/>
  <c r="E26" i="2"/>
  <c r="H26" i="2" s="1"/>
  <c r="E24" i="2"/>
  <c r="H24" i="2" s="1"/>
  <c r="E23" i="2"/>
  <c r="H23" i="2" s="1"/>
  <c r="E22" i="2"/>
  <c r="E21" i="2"/>
  <c r="H21" i="2" s="1"/>
  <c r="E20" i="2"/>
  <c r="H20" i="2" s="1"/>
  <c r="F21" i="2" l="1"/>
  <c r="F23" i="2"/>
  <c r="F24" i="2"/>
  <c r="F20" i="2"/>
  <c r="F22" i="2"/>
  <c r="F26" i="2"/>
  <c r="F31" i="2"/>
  <c r="F14" i="2"/>
  <c r="F19" i="2"/>
  <c r="H22" i="2" l="1"/>
  <c r="H14" i="2"/>
  <c r="G38" i="2" l="1"/>
  <c r="E10" i="2"/>
  <c r="H10" i="2" l="1"/>
  <c r="F10" i="2"/>
  <c r="E9" i="2"/>
  <c r="H9" i="2" s="1"/>
  <c r="H38" i="2" l="1"/>
  <c r="E41" i="2"/>
  <c r="E44" i="2" s="1"/>
  <c r="F44" i="2" s="1"/>
  <c r="F9" i="2"/>
  <c r="E38" i="2"/>
</calcChain>
</file>

<file path=xl/sharedStrings.xml><?xml version="1.0" encoding="utf-8"?>
<sst xmlns="http://schemas.openxmlformats.org/spreadsheetml/2006/main" count="105" uniqueCount="100">
  <si>
    <t>ITEM</t>
  </si>
  <si>
    <t>DESCRIPCION</t>
  </si>
  <si>
    <t>ASIGNADO</t>
  </si>
  <si>
    <t xml:space="preserve"> 530101 001</t>
  </si>
  <si>
    <t>Agua Potable</t>
  </si>
  <si>
    <t xml:space="preserve"> 530104 001</t>
  </si>
  <si>
    <t>Energia Electrica</t>
  </si>
  <si>
    <t xml:space="preserve"> 530105 001</t>
  </si>
  <si>
    <t>Telecomunicaciones</t>
  </si>
  <si>
    <t xml:space="preserve"> 530106 001</t>
  </si>
  <si>
    <t>Servicio de Correo</t>
  </si>
  <si>
    <t xml:space="preserve"> 530202 001</t>
  </si>
  <si>
    <t>Fletes y Maniobras</t>
  </si>
  <si>
    <t xml:space="preserve"> 530204 001</t>
  </si>
  <si>
    <t>Edicion - Impresion - Reproduccion -Publicaciones - Suscripciones - Fotocopiado - Traduccion - Empastado - Enmarcacion - Serigrafia - Fotografia - Carnetizacion - Filmacion e Imagenes Satelitales</t>
  </si>
  <si>
    <t xml:space="preserve"> 530209 001</t>
  </si>
  <si>
    <t>Servicios de Aseo -Lavado de Vestimenta de Trabajo- Fumigacion -Desinfeccion Limpieza de Instalaciones manejo de desechos contaminados recuperacion y clasificacion de materiales reciclables</t>
  </si>
  <si>
    <t xml:space="preserve"> 530301 001</t>
  </si>
  <si>
    <t>Pasajes al Interior</t>
  </si>
  <si>
    <t xml:space="preserve"> 530302 001</t>
  </si>
  <si>
    <t>Pasajes al Exterior</t>
  </si>
  <si>
    <t xml:space="preserve"> 530303 001</t>
  </si>
  <si>
    <t>Viaticos y Subsistencias en el Interior</t>
  </si>
  <si>
    <t xml:space="preserve"> 530304 001</t>
  </si>
  <si>
    <t>Viaticos y Subsistencias en el Exterior</t>
  </si>
  <si>
    <t xml:space="preserve"> 530402 001</t>
  </si>
  <si>
    <t>Edificios- Locales- Residencias y Cableado Estructurado (Instalacion - Mantenimiento y Reparacion)</t>
  </si>
  <si>
    <t xml:space="preserve"> 530404 001</t>
  </si>
  <si>
    <t>Maquinarias y Equipos (Instalacion- Mantenimiento y Reparacion)</t>
  </si>
  <si>
    <t xml:space="preserve"> 530405 001</t>
  </si>
  <si>
    <t>Vehiculos (Servicio para Mantenimiento y Reparacion)</t>
  </si>
  <si>
    <t xml:space="preserve"> 530502 001</t>
  </si>
  <si>
    <t>Edificios- Locales y Residencias- Parqueaderos- Casilleros Judiciales y Bancarios (Arrendamiento)</t>
  </si>
  <si>
    <t xml:space="preserve"> 530702 001</t>
  </si>
  <si>
    <t>Arrendamiento y Licencias de Uso de Paquetes Informaticos</t>
  </si>
  <si>
    <t xml:space="preserve"> 530704 001</t>
  </si>
  <si>
    <t>Mantenimiento y Reparacion de Equipos y Sistemas Informaticos</t>
  </si>
  <si>
    <t xml:space="preserve"> 530802 001</t>
  </si>
  <si>
    <t>Vestuario- Lenceria- Prendas de Proteccion- y- Accesorios para Uniformes del personal de proteccion vigilancia y seguridad</t>
  </si>
  <si>
    <t xml:space="preserve"> 530803 001</t>
  </si>
  <si>
    <t>Combustibles y Lubricantes</t>
  </si>
  <si>
    <t xml:space="preserve"> 530804 001</t>
  </si>
  <si>
    <t>Materiales de Oficina</t>
  </si>
  <si>
    <t xml:space="preserve"> 530805 001</t>
  </si>
  <si>
    <t>Materiales de Aseo</t>
  </si>
  <si>
    <t>Repuestos y Accesorios</t>
  </si>
  <si>
    <t>Tasas Generales- Impuestos- Contribuciones- Permisos- Licencias y Patentes</t>
  </si>
  <si>
    <t>Seguros</t>
  </si>
  <si>
    <t xml:space="preserve"> 570206 001</t>
  </si>
  <si>
    <t>Costas Judiciales Tramites Notariales Legalizacion de Documentos y Arreglos Extrajudiciales</t>
  </si>
  <si>
    <t>TOTAL</t>
  </si>
  <si>
    <t xml:space="preserve"> 530203 001</t>
  </si>
  <si>
    <t xml:space="preserve">Almacenamiento, Embalaje, Desembalaje, Envase, Desenvase y Recarga de Extintores
</t>
  </si>
  <si>
    <t xml:space="preserve"> 530811 001</t>
  </si>
  <si>
    <t>Insumos, materiales y suministros de construcción, electricidad, plomeria carpinteria señalizacion vial, navegacion contra incendios y placas.</t>
  </si>
  <si>
    <t>UNIDAD DE ADMINISTRACIÓN FINANCIERA UDAF
DIRECCION NACIONAL DE LA POLICÍA JUDICIAL E INVESTIGACIONES</t>
  </si>
  <si>
    <t>CODIFICADO 
2019</t>
  </si>
  <si>
    <t>840103 001</t>
  </si>
  <si>
    <t>Mobiliarios</t>
  </si>
  <si>
    <t>840104 001</t>
  </si>
  <si>
    <t>Maquinarias y Equipos (Bienes de Larga Duración)</t>
  </si>
  <si>
    <t>Equipos, Sistemas y Paquetes Informáticos</t>
  </si>
  <si>
    <t>840107 001</t>
  </si>
  <si>
    <t>GRUPO DE GASTO</t>
  </si>
  <si>
    <t>BIENES Y SERVICIOS DE CONSUMO</t>
  </si>
  <si>
    <t>OTROS GASTOS CORRIENTES</t>
  </si>
  <si>
    <t>BIENES DE LARGA DURACIÓN</t>
  </si>
  <si>
    <t>530813 001</t>
  </si>
  <si>
    <t>570102 001</t>
  </si>
  <si>
    <t>570201 001</t>
  </si>
  <si>
    <t>Revisado por:</t>
  </si>
  <si>
    <t>ASIGNADO  
2020</t>
  </si>
  <si>
    <t>VALORES DE ARRASTRE</t>
  </si>
  <si>
    <t>RECURSOS 
2020</t>
  </si>
  <si>
    <t>VALORES PAP 2020</t>
  </si>
  <si>
    <t>REQUERIMIENTO PAP
2020</t>
  </si>
  <si>
    <t>VALORES DE DIFERENCIA</t>
  </si>
  <si>
    <t>DATOS CONECEL</t>
  </si>
  <si>
    <t>ROBUSTAS INTERNET</t>
  </si>
  <si>
    <t>UTMA OTECEL</t>
  </si>
  <si>
    <t>DATOS E INTERNETE</t>
  </si>
  <si>
    <t>SERVIDOR VIRTUAL UTMA</t>
  </si>
  <si>
    <t>530807 001</t>
  </si>
  <si>
    <t>Materiales de impresión, fotografria reproducción y publicaciones.</t>
  </si>
  <si>
    <t xml:space="preserve">VALOR TOTAL </t>
  </si>
  <si>
    <t>Cbop. William Coque Coque</t>
  </si>
  <si>
    <t>Sgtos. Juan Carlos Pinta Pinta</t>
  </si>
  <si>
    <t>Jefe de Presupuesto - DNPJeI</t>
  </si>
  <si>
    <t>Analista del Dpto. Compras Públicas -DNPJeI</t>
  </si>
  <si>
    <t>Cbos.Mayra Salazar Tituaña</t>
  </si>
  <si>
    <t>Analista del Dpto. Planificación Gestión e Innovación</t>
  </si>
  <si>
    <t>Realizado por:</t>
  </si>
  <si>
    <t xml:space="preserve">Crnl. Patricio Estèvez Padilla </t>
  </si>
  <si>
    <t>Jefe Financiero de la DNPJeI</t>
  </si>
  <si>
    <t xml:space="preserve">Mayr. Christian Poma Santoya </t>
  </si>
  <si>
    <t>Jefe de Servicios Generales -DNPJeI</t>
  </si>
  <si>
    <t xml:space="preserve">Cptn. Gabriela Yànez </t>
  </si>
  <si>
    <t>Sgos. Edwin Súarez Tinoco</t>
  </si>
  <si>
    <t>Jefe del Departamento de Planificación Gestión e Innovación-DNPJeI</t>
  </si>
  <si>
    <t>Jefe Departamento de Compras Públicas-DNPJeI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</si>
</sst>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4" fontId="1" fillId="0" borderId="1" xfId="1" applyFont="1" applyBorder="1"/>
    <xf numFmtId="44" fontId="1" fillId="0" borderId="1" xfId="1" applyFont="1" applyBorder="1" applyAlignme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44" fontId="0" fillId="0" borderId="2" xfId="1" applyFont="1" applyBorder="1"/>
    <xf numFmtId="44" fontId="1" fillId="0" borderId="0" xfId="1" applyFont="1" applyBorder="1"/>
    <xf numFmtId="44" fontId="1" fillId="0" borderId="0" xfId="1" applyFont="1" applyBorder="1" applyAlignment="1"/>
    <xf numFmtId="44" fontId="0" fillId="0" borderId="0" xfId="0" applyNumberFormat="1"/>
    <xf numFmtId="44" fontId="0" fillId="0" borderId="2" xfId="1" applyFont="1" applyFill="1" applyBorder="1"/>
    <xf numFmtId="164" fontId="0" fillId="0" borderId="0" xfId="0" applyNumberFormat="1" applyFill="1"/>
    <xf numFmtId="0" fontId="0" fillId="0" borderId="0" xfId="0" applyFill="1"/>
    <xf numFmtId="0" fontId="0" fillId="0" borderId="1" xfId="0" applyFont="1" applyBorder="1" applyAlignment="1">
      <alignment horizontal="left" vertical="center" wrapText="1"/>
    </xf>
    <xf numFmtId="44" fontId="3" fillId="0" borderId="0" xfId="1" applyFont="1"/>
    <xf numFmtId="44" fontId="0" fillId="0" borderId="0" xfId="1" applyFont="1"/>
    <xf numFmtId="44" fontId="0" fillId="0" borderId="0" xfId="1" applyFont="1" applyFill="1" applyBorder="1"/>
    <xf numFmtId="44" fontId="0" fillId="3" borderId="1" xfId="1" applyFont="1" applyFill="1" applyBorder="1"/>
    <xf numFmtId="44" fontId="3" fillId="0" borderId="1" xfId="1" applyFont="1" applyBorder="1"/>
    <xf numFmtId="44" fontId="3" fillId="0" borderId="1" xfId="1" applyFont="1" applyBorder="1" applyAlignment="1">
      <alignment vertical="center"/>
    </xf>
    <xf numFmtId="44" fontId="2" fillId="2" borderId="3" xfId="1" applyFont="1" applyFill="1" applyBorder="1"/>
    <xf numFmtId="44" fontId="0" fillId="0" borderId="1" xfId="0" applyNumberFormat="1" applyBorder="1"/>
    <xf numFmtId="44" fontId="4" fillId="0" borderId="1" xfId="1" applyFont="1" applyFill="1" applyBorder="1" applyAlignment="1">
      <alignment vertical="center" wrapText="1"/>
    </xf>
    <xf numFmtId="0" fontId="0" fillId="0" borderId="4" xfId="0" applyBorder="1"/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4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161925</xdr:colOff>
      <xdr:row>1</xdr:row>
      <xdr:rowOff>28575</xdr:rowOff>
    </xdr:from>
    <xdr:to>
      <xdr:col>7</xdr:col>
      <xdr:colOff>962025</xdr:colOff>
      <xdr:row>4</xdr:row>
      <xdr:rowOff>257175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10650" y="219075"/>
          <a:ext cx="800100" cy="800100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295275</xdr:colOff>
      <xdr:row>1</xdr:row>
      <xdr:rowOff>19050</xdr:rowOff>
    </xdr:from>
    <xdr:to>
      <xdr:col>1</xdr:col>
      <xdr:colOff>436880</xdr:colOff>
      <xdr:row>4</xdr:row>
      <xdr:rowOff>160020</xdr:rowOff>
    </xdr:to>
    <xdr:pic>
      <xdr:nvPicPr>
        <xdr:cNvPr id="3" name="3 Imagen"/>
        <xdr:cNvPicPr/>
      </xdr:nvPicPr>
      <xdr:blipFill rotWithShape="1">
        <a:blip xmlns:r="http://schemas.openxmlformats.org/officeDocument/2006/relationships" r:embed="rId2"/>
        <a:srcRect l="79461"/>
        <a:stretch/>
      </xdr:blipFill>
      <xdr:spPr>
        <a:xfrm>
          <a:off x="295275" y="209550"/>
          <a:ext cx="1017905" cy="7124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/Downloads/MATRIZ%20PAP%20DNPJeI%202020%20OK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IRPLAN%202020%20DNPJ\MECANICAS%20PAP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CONSOLIDADO DE PLANIFI (2"/>
      <sheetName val="PROGRAMACIÒN ANUAL DE LA PLANIF"/>
      <sheetName val="Hoja1"/>
      <sheetName val="REGISTRO VEHÍCULOS"/>
      <sheetName val="REGISTRO EQUIPOS INFORMÁTICOS"/>
    </sheetNames>
    <sheetDataSet>
      <sheetData sheetId="0"/>
      <sheetData sheetId="1">
        <row r="11">
          <cell r="X11">
            <v>68400.009999999995</v>
          </cell>
        </row>
        <row r="12">
          <cell r="X12">
            <v>300000</v>
          </cell>
        </row>
        <row r="13">
          <cell r="X13">
            <v>2000</v>
          </cell>
        </row>
        <row r="14">
          <cell r="AP14">
            <v>912857</v>
          </cell>
        </row>
        <row r="17">
          <cell r="AP17">
            <v>371696.97</v>
          </cell>
        </row>
        <row r="19">
          <cell r="AP19">
            <v>42000</v>
          </cell>
        </row>
        <row r="21">
          <cell r="X21">
            <v>300000</v>
          </cell>
        </row>
        <row r="23">
          <cell r="AP23">
            <v>550000</v>
          </cell>
        </row>
        <row r="26">
          <cell r="X26">
            <v>300000</v>
          </cell>
        </row>
        <row r="28">
          <cell r="X28">
            <v>2000</v>
          </cell>
        </row>
        <row r="30">
          <cell r="X30">
            <v>104000</v>
          </cell>
        </row>
        <row r="31">
          <cell r="X31">
            <v>98300</v>
          </cell>
        </row>
        <row r="32">
          <cell r="X32">
            <v>200</v>
          </cell>
        </row>
        <row r="33">
          <cell r="X33">
            <v>1500</v>
          </cell>
        </row>
        <row r="36">
          <cell r="X36">
            <v>25200</v>
          </cell>
        </row>
        <row r="37">
          <cell r="X37">
            <v>15000</v>
          </cell>
        </row>
        <row r="38">
          <cell r="X38">
            <v>25000</v>
          </cell>
        </row>
        <row r="39">
          <cell r="X39">
            <v>15000</v>
          </cell>
        </row>
        <row r="40">
          <cell r="AP40">
            <v>186359.40000000002</v>
          </cell>
        </row>
        <row r="41">
          <cell r="AP41">
            <v>930270.21431499976</v>
          </cell>
        </row>
        <row r="42">
          <cell r="X42">
            <v>8000</v>
          </cell>
        </row>
        <row r="43">
          <cell r="X43">
            <v>8000</v>
          </cell>
        </row>
        <row r="44">
          <cell r="AP44">
            <v>31350</v>
          </cell>
        </row>
        <row r="46">
          <cell r="X46">
            <v>31250</v>
          </cell>
        </row>
        <row r="48">
          <cell r="AP48">
            <v>265091.31241999997</v>
          </cell>
        </row>
        <row r="50">
          <cell r="AP50">
            <v>1071546.7653650001</v>
          </cell>
        </row>
        <row r="82">
          <cell r="X82">
            <v>57447</v>
          </cell>
        </row>
        <row r="83">
          <cell r="X83">
            <v>35000</v>
          </cell>
        </row>
        <row r="84">
          <cell r="X84">
            <v>25000</v>
          </cell>
        </row>
        <row r="88">
          <cell r="AP88">
            <v>923024.88000000012</v>
          </cell>
        </row>
        <row r="314">
          <cell r="X314"/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Hoja1"/>
      <sheetName val="Hoja2"/>
    </sheetNames>
    <sheetDataSet>
      <sheetData sheetId="0"/>
      <sheetData sheetId="1">
        <row r="18">
          <cell r="G18">
            <v>527718.19999999995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tabSelected="1" topLeftCell="A40" workbookViewId="0">
      <selection activeCell="B11" sqref="B11"/>
    </sheetView>
  </sheetViews>
  <sheetFormatPr baseColWidth="10" defaultRowHeight="15" x14ac:dyDescent="0.25"/>
  <cols>
    <col min="1" max="1" width="13.140625" customWidth="1"/>
    <col min="2" max="2" width="45" customWidth="1"/>
    <col min="3" max="3" width="14.5703125" hidden="1" customWidth="1"/>
    <col min="4" max="4" width="17.7109375" customWidth="1"/>
    <col min="5" max="5" width="28.7109375" customWidth="1"/>
    <col min="6" max="6" width="28.7109375" hidden="1" customWidth="1"/>
    <col min="7" max="7" width="28.140625" customWidth="1"/>
    <col min="8" max="8" width="19.140625" customWidth="1"/>
    <col min="9" max="9" width="14.5703125" customWidth="1"/>
    <col min="11" max="12" width="17.5703125" customWidth="1"/>
    <col min="13" max="13" width="11.7109375" customWidth="1"/>
  </cols>
  <sheetData>
    <row r="1" spans="1:8" ht="15" customHeight="1" x14ac:dyDescent="0.25">
      <c r="A1" s="35" t="s">
        <v>55</v>
      </c>
      <c r="B1" s="35"/>
      <c r="C1" s="35"/>
      <c r="D1" s="35"/>
      <c r="E1" s="35"/>
      <c r="F1" s="35"/>
      <c r="G1" s="35"/>
      <c r="H1" s="35"/>
    </row>
    <row r="2" spans="1:8" x14ac:dyDescent="0.25">
      <c r="A2" s="35"/>
      <c r="B2" s="35"/>
      <c r="C2" s="35"/>
      <c r="D2" s="35"/>
      <c r="E2" s="35"/>
      <c r="F2" s="35"/>
      <c r="G2" s="35"/>
      <c r="H2" s="35"/>
    </row>
    <row r="3" spans="1:8" x14ac:dyDescent="0.25">
      <c r="A3" s="35"/>
      <c r="B3" s="35"/>
      <c r="C3" s="35"/>
      <c r="D3" s="35"/>
      <c r="E3" s="35"/>
      <c r="F3" s="35"/>
      <c r="G3" s="35"/>
      <c r="H3" s="35"/>
    </row>
    <row r="4" spans="1:8" x14ac:dyDescent="0.25">
      <c r="A4" s="35"/>
      <c r="B4" s="35"/>
      <c r="C4" s="35"/>
      <c r="D4" s="35"/>
      <c r="E4" s="35"/>
      <c r="F4" s="35"/>
      <c r="G4" s="35"/>
      <c r="H4" s="35"/>
    </row>
    <row r="5" spans="1:8" s="3" customFormat="1" ht="24" customHeight="1" x14ac:dyDescent="0.25">
      <c r="A5" s="36"/>
      <c r="B5" s="36"/>
      <c r="C5" s="36"/>
      <c r="D5" s="36"/>
      <c r="E5" s="36"/>
      <c r="F5" s="36"/>
      <c r="G5" s="36"/>
      <c r="H5" s="36"/>
    </row>
    <row r="6" spans="1:8" s="3" customFormat="1" ht="42" customHeight="1" x14ac:dyDescent="0.25">
      <c r="A6" s="7" t="s">
        <v>0</v>
      </c>
      <c r="B6" s="7" t="s">
        <v>1</v>
      </c>
      <c r="C6" s="7" t="s">
        <v>2</v>
      </c>
      <c r="D6" s="7" t="s">
        <v>71</v>
      </c>
      <c r="E6" s="7" t="s">
        <v>75</v>
      </c>
      <c r="F6" s="7" t="s">
        <v>76</v>
      </c>
      <c r="G6" s="7" t="s">
        <v>72</v>
      </c>
      <c r="H6" s="7" t="s">
        <v>84</v>
      </c>
    </row>
    <row r="7" spans="1:8" x14ac:dyDescent="0.25">
      <c r="A7" s="4" t="s">
        <v>3</v>
      </c>
      <c r="B7" s="4" t="s">
        <v>4</v>
      </c>
      <c r="C7" s="1">
        <v>70516</v>
      </c>
      <c r="D7" s="1">
        <v>68401</v>
      </c>
      <c r="E7" s="28">
        <f>+'[1]PROGRAMACIÒN ANUAL DE LA PLANIF'!$X$11</f>
        <v>68400.009999999995</v>
      </c>
      <c r="F7" s="1">
        <f t="shared" ref="F7:F28" si="0">+D7-E7</f>
        <v>0.99000000000523869</v>
      </c>
      <c r="G7" s="32"/>
      <c r="H7" s="31">
        <f>+G7+E7</f>
        <v>68400.009999999995</v>
      </c>
    </row>
    <row r="8" spans="1:8" x14ac:dyDescent="0.25">
      <c r="A8" s="4" t="s">
        <v>5</v>
      </c>
      <c r="B8" s="4" t="s">
        <v>6</v>
      </c>
      <c r="C8" s="1">
        <v>388271</v>
      </c>
      <c r="D8" s="1">
        <v>346623</v>
      </c>
      <c r="E8" s="28">
        <f>+'[1]PROGRAMACIÒN ANUAL DE LA PLANIF'!$X$12</f>
        <v>300000</v>
      </c>
      <c r="F8" s="1">
        <f t="shared" si="0"/>
        <v>46623</v>
      </c>
      <c r="G8" s="32"/>
      <c r="H8" s="31">
        <f t="shared" ref="H8:H37" si="1">+G8+E8</f>
        <v>300000</v>
      </c>
    </row>
    <row r="9" spans="1:8" x14ac:dyDescent="0.25">
      <c r="A9" s="4" t="s">
        <v>7</v>
      </c>
      <c r="B9" s="4" t="s">
        <v>8</v>
      </c>
      <c r="C9" s="1">
        <v>1111802</v>
      </c>
      <c r="D9" s="1">
        <v>958448</v>
      </c>
      <c r="E9" s="28">
        <f>+'[1]PROGRAMACIÒN ANUAL DE LA PLANIF'!$AP$14</f>
        <v>912857</v>
      </c>
      <c r="F9" s="1">
        <f t="shared" si="0"/>
        <v>45591</v>
      </c>
      <c r="G9" s="32">
        <v>45591</v>
      </c>
      <c r="H9" s="31">
        <f t="shared" si="1"/>
        <v>958448</v>
      </c>
    </row>
    <row r="10" spans="1:8" x14ac:dyDescent="0.25">
      <c r="A10" s="4" t="s">
        <v>9</v>
      </c>
      <c r="B10" s="4" t="s">
        <v>10</v>
      </c>
      <c r="C10" s="1">
        <v>50731</v>
      </c>
      <c r="D10" s="1">
        <v>28656</v>
      </c>
      <c r="E10" s="28">
        <f>+'[1]PROGRAMACIÒN ANUAL DE LA PLANIF'!$X$46</f>
        <v>31250</v>
      </c>
      <c r="F10" s="1">
        <f t="shared" si="0"/>
        <v>-2594</v>
      </c>
      <c r="G10" s="32">
        <v>15000</v>
      </c>
      <c r="H10" s="31">
        <f t="shared" si="1"/>
        <v>46250</v>
      </c>
    </row>
    <row r="11" spans="1:8" x14ac:dyDescent="0.25">
      <c r="A11" s="4" t="s">
        <v>11</v>
      </c>
      <c r="B11" s="4" t="s">
        <v>12</v>
      </c>
      <c r="C11" s="1">
        <v>16072</v>
      </c>
      <c r="D11" s="1">
        <v>7654</v>
      </c>
      <c r="E11" s="28">
        <f>+'[1]PROGRAMACIÒN ANUAL DE LA PLANIF'!$X$13</f>
        <v>2000</v>
      </c>
      <c r="F11" s="27">
        <f t="shared" si="0"/>
        <v>5654</v>
      </c>
      <c r="G11" s="32">
        <v>0</v>
      </c>
      <c r="H11" s="31">
        <f t="shared" si="1"/>
        <v>2000</v>
      </c>
    </row>
    <row r="12" spans="1:8" ht="45" x14ac:dyDescent="0.25">
      <c r="A12" s="5" t="s">
        <v>51</v>
      </c>
      <c r="B12" s="23" t="s">
        <v>52</v>
      </c>
      <c r="C12" s="1"/>
      <c r="D12" s="2">
        <v>0</v>
      </c>
      <c r="E12" s="29">
        <f>+'[1]PROGRAMACIÒN ANUAL DE LA PLANIF'!$X$43</f>
        <v>8000</v>
      </c>
      <c r="F12" s="1">
        <f t="shared" si="0"/>
        <v>-8000</v>
      </c>
      <c r="G12" s="32">
        <v>0</v>
      </c>
      <c r="H12" s="31">
        <f t="shared" si="1"/>
        <v>8000</v>
      </c>
    </row>
    <row r="13" spans="1:8" ht="75" x14ac:dyDescent="0.25">
      <c r="A13" s="4" t="s">
        <v>13</v>
      </c>
      <c r="B13" s="6" t="s">
        <v>14</v>
      </c>
      <c r="C13" s="1">
        <v>5307</v>
      </c>
      <c r="D13" s="2">
        <v>11999</v>
      </c>
      <c r="E13" s="29">
        <f>+'[1]PROGRAMACIÒN ANUAL DE LA PLANIF'!$X$21+'[1]PROGRAMACIÒN ANUAL DE LA PLANIF'!$X$28+'[1]PROGRAMACIÒN ANUAL DE LA PLANIF'!$X$314</f>
        <v>302000</v>
      </c>
      <c r="F13" s="1">
        <f t="shared" si="0"/>
        <v>-290001</v>
      </c>
      <c r="G13" s="32">
        <v>0</v>
      </c>
      <c r="H13" s="31">
        <f t="shared" si="1"/>
        <v>302000</v>
      </c>
    </row>
    <row r="14" spans="1:8" ht="75" x14ac:dyDescent="0.25">
      <c r="A14" s="4" t="s">
        <v>15</v>
      </c>
      <c r="B14" s="6" t="s">
        <v>16</v>
      </c>
      <c r="C14" s="1">
        <v>279175</v>
      </c>
      <c r="D14" s="1">
        <v>283762</v>
      </c>
      <c r="E14" s="28">
        <f>+'[1]PROGRAMACIÒN ANUAL DE LA PLANIF'!$AP$40</f>
        <v>186359.40000000002</v>
      </c>
      <c r="F14" s="1">
        <f t="shared" si="0"/>
        <v>97402.599999999977</v>
      </c>
      <c r="G14" s="32">
        <v>50000</v>
      </c>
      <c r="H14" s="31">
        <f t="shared" si="1"/>
        <v>236359.40000000002</v>
      </c>
    </row>
    <row r="15" spans="1:8" x14ac:dyDescent="0.25">
      <c r="A15" s="4" t="s">
        <v>17</v>
      </c>
      <c r="B15" s="4" t="s">
        <v>18</v>
      </c>
      <c r="C15" s="1">
        <v>24833</v>
      </c>
      <c r="D15" s="1">
        <v>39728</v>
      </c>
      <c r="E15" s="28">
        <f>+'[1]PROGRAMACIÒN ANUAL DE LA PLANIF'!$X$38</f>
        <v>25000</v>
      </c>
      <c r="F15" s="1">
        <f t="shared" si="0"/>
        <v>14728</v>
      </c>
      <c r="G15" s="32">
        <v>20000</v>
      </c>
      <c r="H15" s="31">
        <f t="shared" si="1"/>
        <v>45000</v>
      </c>
    </row>
    <row r="16" spans="1:8" x14ac:dyDescent="0.25">
      <c r="A16" s="4" t="s">
        <v>19</v>
      </c>
      <c r="B16" s="4" t="s">
        <v>20</v>
      </c>
      <c r="C16" s="1">
        <v>13678</v>
      </c>
      <c r="D16" s="1">
        <v>23436</v>
      </c>
      <c r="E16" s="28">
        <f>+'[1]PROGRAMACIÒN ANUAL DE LA PLANIF'!$X$39</f>
        <v>15000</v>
      </c>
      <c r="F16" s="1">
        <f t="shared" si="0"/>
        <v>8436</v>
      </c>
      <c r="G16" s="32">
        <v>5000</v>
      </c>
      <c r="H16" s="31">
        <f t="shared" si="1"/>
        <v>20000</v>
      </c>
    </row>
    <row r="17" spans="1:9" x14ac:dyDescent="0.25">
      <c r="A17" s="4" t="s">
        <v>21</v>
      </c>
      <c r="B17" s="4" t="s">
        <v>22</v>
      </c>
      <c r="C17" s="1">
        <v>43081</v>
      </c>
      <c r="D17" s="1">
        <v>25200</v>
      </c>
      <c r="E17" s="28">
        <f>+'[1]PROGRAMACIÒN ANUAL DE LA PLANIF'!$X$36</f>
        <v>25200</v>
      </c>
      <c r="F17" s="1">
        <f t="shared" si="0"/>
        <v>0</v>
      </c>
      <c r="G17" s="32">
        <v>0</v>
      </c>
      <c r="H17" s="31">
        <f t="shared" si="1"/>
        <v>25200</v>
      </c>
    </row>
    <row r="18" spans="1:9" x14ac:dyDescent="0.25">
      <c r="A18" s="4" t="s">
        <v>23</v>
      </c>
      <c r="B18" s="4" t="s">
        <v>24</v>
      </c>
      <c r="C18" s="1">
        <v>22100</v>
      </c>
      <c r="D18" s="1">
        <v>20113</v>
      </c>
      <c r="E18" s="28">
        <f>+'[1]PROGRAMACIÒN ANUAL DE LA PLANIF'!$X$37</f>
        <v>15000</v>
      </c>
      <c r="F18" s="1">
        <f t="shared" si="0"/>
        <v>5113</v>
      </c>
      <c r="G18" s="32">
        <v>0</v>
      </c>
      <c r="H18" s="31">
        <f t="shared" si="1"/>
        <v>15000</v>
      </c>
    </row>
    <row r="19" spans="1:9" x14ac:dyDescent="0.25">
      <c r="A19" s="4" t="s">
        <v>25</v>
      </c>
      <c r="B19" s="4" t="s">
        <v>26</v>
      </c>
      <c r="C19" s="1">
        <v>34716</v>
      </c>
      <c r="D19" s="1">
        <v>286127</v>
      </c>
      <c r="E19" s="28">
        <f>+'[1]PROGRAMACIÒN ANUAL DE LA PLANIF'!$AP$17</f>
        <v>371696.97</v>
      </c>
      <c r="F19" s="1">
        <f t="shared" si="0"/>
        <v>-85569.969999999972</v>
      </c>
      <c r="G19" s="32">
        <v>48054.33</v>
      </c>
      <c r="H19" s="31">
        <f>+G19+E19</f>
        <v>419751.3</v>
      </c>
    </row>
    <row r="20" spans="1:9" x14ac:dyDescent="0.25">
      <c r="A20" s="4" t="s">
        <v>27</v>
      </c>
      <c r="B20" s="4" t="s">
        <v>28</v>
      </c>
      <c r="C20" s="1">
        <v>24990</v>
      </c>
      <c r="D20" s="1">
        <v>24331</v>
      </c>
      <c r="E20" s="28">
        <f>+'[1]PROGRAMACIÒN ANUAL DE LA PLANIF'!$AP$44</f>
        <v>31350</v>
      </c>
      <c r="F20" s="1">
        <f t="shared" si="0"/>
        <v>-7019</v>
      </c>
      <c r="G20" s="32">
        <v>4800</v>
      </c>
      <c r="H20" s="31">
        <f t="shared" si="1"/>
        <v>36150</v>
      </c>
    </row>
    <row r="21" spans="1:9" x14ac:dyDescent="0.25">
      <c r="A21" s="4" t="s">
        <v>29</v>
      </c>
      <c r="B21" s="4" t="s">
        <v>30</v>
      </c>
      <c r="C21" s="1">
        <v>210383</v>
      </c>
      <c r="D21" s="1">
        <v>588590</v>
      </c>
      <c r="E21" s="28">
        <f>+'[1]PROGRAMACIÒN ANUAL DE LA PLANIF'!$AP$48</f>
        <v>265091.31241999997</v>
      </c>
      <c r="F21" s="1">
        <f t="shared" si="0"/>
        <v>323498.68758000003</v>
      </c>
      <c r="G21" s="32">
        <v>100000</v>
      </c>
      <c r="H21" s="31">
        <f t="shared" si="1"/>
        <v>365091.31241999997</v>
      </c>
    </row>
    <row r="22" spans="1:9" x14ac:dyDescent="0.25">
      <c r="A22" s="4" t="s">
        <v>31</v>
      </c>
      <c r="B22" s="4" t="s">
        <v>32</v>
      </c>
      <c r="C22" s="1">
        <v>1023313</v>
      </c>
      <c r="D22" s="1">
        <v>984975</v>
      </c>
      <c r="E22" s="28">
        <f>+'[1]PROGRAMACIÒN ANUAL DE LA PLANIF'!$AP$88</f>
        <v>923024.88000000012</v>
      </c>
      <c r="F22" s="1">
        <f t="shared" si="0"/>
        <v>61950.119999999879</v>
      </c>
      <c r="G22" s="32">
        <v>56950.12</v>
      </c>
      <c r="H22" s="31">
        <f t="shared" si="1"/>
        <v>979975.00000000012</v>
      </c>
      <c r="I22" s="19"/>
    </row>
    <row r="23" spans="1:9" x14ac:dyDescent="0.25">
      <c r="A23" s="4" t="s">
        <v>33</v>
      </c>
      <c r="B23" s="4" t="s">
        <v>34</v>
      </c>
      <c r="C23" s="1">
        <v>141372</v>
      </c>
      <c r="D23" s="1">
        <v>117199</v>
      </c>
      <c r="E23" s="28">
        <f>+'[1]PROGRAMACIÒN ANUAL DE LA PLANIF'!$AP$19</f>
        <v>42000</v>
      </c>
      <c r="F23" s="1">
        <f t="shared" si="0"/>
        <v>75199</v>
      </c>
      <c r="G23" s="32">
        <v>0</v>
      </c>
      <c r="H23" s="31">
        <f t="shared" si="1"/>
        <v>42000</v>
      </c>
    </row>
    <row r="24" spans="1:9" x14ac:dyDescent="0.25">
      <c r="A24" s="4" t="s">
        <v>35</v>
      </c>
      <c r="B24" s="4" t="s">
        <v>36</v>
      </c>
      <c r="C24" s="1">
        <v>567410</v>
      </c>
      <c r="D24" s="1">
        <v>796144</v>
      </c>
      <c r="E24" s="28">
        <f>+'[1]PROGRAMACIÒN ANUAL DE LA PLANIF'!$AP$23</f>
        <v>550000</v>
      </c>
      <c r="F24" s="1">
        <f t="shared" si="0"/>
        <v>246144</v>
      </c>
      <c r="G24" s="32"/>
      <c r="H24" s="31">
        <f t="shared" si="1"/>
        <v>550000</v>
      </c>
    </row>
    <row r="25" spans="1:9" x14ac:dyDescent="0.25">
      <c r="A25" s="4" t="s">
        <v>37</v>
      </c>
      <c r="B25" s="4" t="s">
        <v>38</v>
      </c>
      <c r="C25" s="1">
        <v>2367</v>
      </c>
      <c r="D25" s="1">
        <v>10210</v>
      </c>
      <c r="E25" s="1">
        <v>0</v>
      </c>
      <c r="F25" s="1">
        <f t="shared" si="0"/>
        <v>10210</v>
      </c>
      <c r="G25" s="32"/>
      <c r="H25" s="31">
        <f t="shared" si="1"/>
        <v>0</v>
      </c>
    </row>
    <row r="26" spans="1:9" x14ac:dyDescent="0.25">
      <c r="A26" s="4" t="s">
        <v>39</v>
      </c>
      <c r="B26" s="4" t="s">
        <v>40</v>
      </c>
      <c r="C26" s="1">
        <v>1218750</v>
      </c>
      <c r="D26" s="1">
        <v>959803</v>
      </c>
      <c r="E26" s="28">
        <f>+'[1]PROGRAMACIÒN ANUAL DE LA PLANIF'!$AP$41</f>
        <v>930270.21431499976</v>
      </c>
      <c r="F26" s="1">
        <f t="shared" si="0"/>
        <v>29532.785685000243</v>
      </c>
      <c r="G26" s="32">
        <v>400000</v>
      </c>
      <c r="H26" s="31">
        <f t="shared" si="1"/>
        <v>1330270.2143149998</v>
      </c>
    </row>
    <row r="27" spans="1:9" x14ac:dyDescent="0.25">
      <c r="A27" s="4" t="s">
        <v>41</v>
      </c>
      <c r="B27" s="4" t="s">
        <v>42</v>
      </c>
      <c r="C27" s="1">
        <v>827902</v>
      </c>
      <c r="D27" s="1">
        <v>540265</v>
      </c>
      <c r="E27" s="28">
        <f>+'[1]PROGRAMACIÒN ANUAL DE LA PLANIF'!$X$82+'[1]PROGRAMACIÒN ANUAL DE LA PLANIF'!$X$83</f>
        <v>92447</v>
      </c>
      <c r="F27" s="1">
        <f t="shared" si="0"/>
        <v>447818</v>
      </c>
      <c r="G27" s="32">
        <v>0</v>
      </c>
      <c r="H27" s="31">
        <f t="shared" si="1"/>
        <v>92447</v>
      </c>
    </row>
    <row r="28" spans="1:9" x14ac:dyDescent="0.25">
      <c r="A28" s="4" t="s">
        <v>43</v>
      </c>
      <c r="B28" s="4" t="s">
        <v>44</v>
      </c>
      <c r="C28" s="1">
        <v>38336</v>
      </c>
      <c r="D28" s="1">
        <v>85500</v>
      </c>
      <c r="E28" s="28">
        <f>+'[1]PROGRAMACIÒN ANUAL DE LA PLANIF'!$X$84</f>
        <v>25000</v>
      </c>
      <c r="F28" s="1">
        <f t="shared" si="0"/>
        <v>60500</v>
      </c>
      <c r="G28" s="32">
        <v>0</v>
      </c>
      <c r="H28" s="31">
        <f t="shared" si="1"/>
        <v>25000</v>
      </c>
    </row>
    <row r="29" spans="1:9" x14ac:dyDescent="0.25">
      <c r="A29" s="4" t="s">
        <v>82</v>
      </c>
      <c r="B29" s="4" t="s">
        <v>83</v>
      </c>
      <c r="C29" s="1"/>
      <c r="D29" s="1">
        <v>0</v>
      </c>
      <c r="E29" s="28">
        <f>+'[1]PROGRAMACIÒN ANUAL DE LA PLANIF'!$X$26</f>
        <v>300000</v>
      </c>
      <c r="F29" s="1"/>
      <c r="G29" s="32"/>
      <c r="H29" s="31">
        <f t="shared" si="1"/>
        <v>300000</v>
      </c>
    </row>
    <row r="30" spans="1:9" ht="60" x14ac:dyDescent="0.25">
      <c r="A30" s="5" t="s">
        <v>53</v>
      </c>
      <c r="B30" s="6" t="s">
        <v>54</v>
      </c>
      <c r="C30" s="1"/>
      <c r="D30" s="2">
        <v>0</v>
      </c>
      <c r="E30" s="29">
        <f>+'[1]PROGRAMACIÒN ANUAL DE LA PLANIF'!$X$42</f>
        <v>8000</v>
      </c>
      <c r="F30" s="1">
        <f t="shared" ref="F30:F36" si="2">+D30-E30</f>
        <v>-8000</v>
      </c>
      <c r="G30" s="32"/>
      <c r="H30" s="31">
        <f t="shared" si="1"/>
        <v>8000</v>
      </c>
    </row>
    <row r="31" spans="1:9" x14ac:dyDescent="0.25">
      <c r="A31" s="4" t="s">
        <v>67</v>
      </c>
      <c r="B31" s="4" t="s">
        <v>45</v>
      </c>
      <c r="C31" s="1">
        <v>2248297</v>
      </c>
      <c r="D31" s="1">
        <v>1339725</v>
      </c>
      <c r="E31" s="28">
        <f>+'[1]PROGRAMACIÒN ANUAL DE LA PLANIF'!$AP$50</f>
        <v>1071546.7653650001</v>
      </c>
      <c r="F31" s="1">
        <f t="shared" si="2"/>
        <v>268178.23463499988</v>
      </c>
      <c r="G31" s="32">
        <v>300000</v>
      </c>
      <c r="H31" s="31">
        <f t="shared" si="1"/>
        <v>1371546.7653650001</v>
      </c>
    </row>
    <row r="32" spans="1:9" x14ac:dyDescent="0.25">
      <c r="A32" s="4" t="s">
        <v>68</v>
      </c>
      <c r="B32" s="4" t="s">
        <v>46</v>
      </c>
      <c r="C32" s="1">
        <v>374708</v>
      </c>
      <c r="D32" s="1">
        <v>204000</v>
      </c>
      <c r="E32" s="28">
        <f>+'[1]PROGRAMACIÒN ANUAL DE LA PLANIF'!$X$30+'[1]PROGRAMACIÒN ANUAL DE LA PLANIF'!$X$31</f>
        <v>202300</v>
      </c>
      <c r="F32" s="1">
        <f t="shared" si="2"/>
        <v>1700</v>
      </c>
      <c r="G32" s="32"/>
      <c r="H32" s="31">
        <f t="shared" si="1"/>
        <v>202300</v>
      </c>
    </row>
    <row r="33" spans="1:9" x14ac:dyDescent="0.25">
      <c r="A33" s="4" t="s">
        <v>69</v>
      </c>
      <c r="B33" s="4" t="s">
        <v>47</v>
      </c>
      <c r="C33" s="1">
        <v>995</v>
      </c>
      <c r="D33" s="1">
        <v>0</v>
      </c>
      <c r="E33" s="28">
        <f>+'[1]PROGRAMACIÒN ANUAL DE LA PLANIF'!$X$32</f>
        <v>200</v>
      </c>
      <c r="F33" s="1">
        <f t="shared" si="2"/>
        <v>-200</v>
      </c>
      <c r="G33" s="32"/>
      <c r="H33" s="31">
        <f t="shared" si="1"/>
        <v>200</v>
      </c>
    </row>
    <row r="34" spans="1:9" x14ac:dyDescent="0.25">
      <c r="A34" s="4" t="s">
        <v>48</v>
      </c>
      <c r="B34" s="4" t="s">
        <v>49</v>
      </c>
      <c r="C34" s="1">
        <v>0</v>
      </c>
      <c r="D34" s="1">
        <v>0</v>
      </c>
      <c r="E34" s="28">
        <f>+'[1]PROGRAMACIÒN ANUAL DE LA PLANIF'!$X$33</f>
        <v>1500</v>
      </c>
      <c r="F34" s="1">
        <f t="shared" si="2"/>
        <v>-1500</v>
      </c>
      <c r="G34" s="32"/>
      <c r="H34" s="31">
        <f t="shared" si="1"/>
        <v>1500</v>
      </c>
    </row>
    <row r="35" spans="1:9" x14ac:dyDescent="0.25">
      <c r="A35" s="4" t="s">
        <v>57</v>
      </c>
      <c r="B35" s="4" t="s">
        <v>58</v>
      </c>
      <c r="C35" s="1"/>
      <c r="D35" s="1">
        <v>0</v>
      </c>
      <c r="E35" s="28">
        <v>0</v>
      </c>
      <c r="F35" s="1">
        <f t="shared" si="2"/>
        <v>0</v>
      </c>
      <c r="G35" s="32"/>
      <c r="H35" s="31">
        <f t="shared" si="1"/>
        <v>0</v>
      </c>
    </row>
    <row r="36" spans="1:9" x14ac:dyDescent="0.25">
      <c r="A36" s="4" t="s">
        <v>59</v>
      </c>
      <c r="B36" s="4" t="s">
        <v>60</v>
      </c>
      <c r="C36" s="1">
        <v>0</v>
      </c>
      <c r="D36" s="1">
        <v>0</v>
      </c>
      <c r="E36" s="1">
        <v>0</v>
      </c>
      <c r="F36" s="1">
        <f t="shared" si="2"/>
        <v>0</v>
      </c>
      <c r="G36" s="32"/>
      <c r="H36" s="31">
        <f t="shared" si="1"/>
        <v>0</v>
      </c>
    </row>
    <row r="37" spans="1:9" x14ac:dyDescent="0.25">
      <c r="A37" s="4" t="s">
        <v>62</v>
      </c>
      <c r="B37" s="4" t="s">
        <v>61</v>
      </c>
      <c r="C37" s="1">
        <v>0</v>
      </c>
      <c r="D37" s="1">
        <v>0</v>
      </c>
      <c r="E37" s="1">
        <v>0</v>
      </c>
      <c r="F37" s="1"/>
      <c r="G37" s="32"/>
      <c r="H37" s="31">
        <f t="shared" si="1"/>
        <v>0</v>
      </c>
    </row>
    <row r="38" spans="1:9" x14ac:dyDescent="0.25">
      <c r="A38" s="37" t="s">
        <v>50</v>
      </c>
      <c r="B38" s="37"/>
      <c r="C38" s="30">
        <f>SUM(C7:C37)</f>
        <v>8739105</v>
      </c>
      <c r="D38" s="30">
        <f>SUM(D7:D37)</f>
        <v>7750889</v>
      </c>
      <c r="E38" s="30">
        <f>SUM(E7:E37)</f>
        <v>6705493.5521</v>
      </c>
      <c r="F38" s="30"/>
      <c r="G38" s="30">
        <f>SUM(G7:G37)</f>
        <v>1045395.45</v>
      </c>
      <c r="H38" s="30">
        <f>SUM(H7:H37)</f>
        <v>7750889.0021000002</v>
      </c>
    </row>
    <row r="40" spans="1:9" ht="30" x14ac:dyDescent="0.25">
      <c r="A40" s="7" t="s">
        <v>63</v>
      </c>
      <c r="B40" s="7" t="s">
        <v>1</v>
      </c>
      <c r="C40" s="7" t="s">
        <v>56</v>
      </c>
      <c r="D40" s="7" t="s">
        <v>73</v>
      </c>
      <c r="E40" s="7" t="s">
        <v>74</v>
      </c>
      <c r="F40" s="15"/>
      <c r="G40" s="19"/>
      <c r="H40" s="19"/>
    </row>
    <row r="41" spans="1:9" x14ac:dyDescent="0.25">
      <c r="A41" s="11">
        <v>53</v>
      </c>
      <c r="B41" s="8" t="s">
        <v>64</v>
      </c>
      <c r="C41" s="1">
        <v>8228033.1699999999</v>
      </c>
      <c r="D41" s="1">
        <f>SUM(D7:D31)</f>
        <v>7546889</v>
      </c>
      <c r="E41" s="1">
        <f>SUM(E7:E31)</f>
        <v>6501493.5521</v>
      </c>
      <c r="F41" s="16"/>
      <c r="G41" s="20"/>
      <c r="H41" s="21"/>
      <c r="I41" s="22"/>
    </row>
    <row r="42" spans="1:9" x14ac:dyDescent="0.25">
      <c r="A42" s="11">
        <v>57</v>
      </c>
      <c r="B42" s="8" t="s">
        <v>65</v>
      </c>
      <c r="C42" s="1">
        <v>211000</v>
      </c>
      <c r="D42" s="1">
        <f>SUM(D32)</f>
        <v>204000</v>
      </c>
      <c r="E42" s="9">
        <f>SUM(E32:E34)</f>
        <v>204000</v>
      </c>
      <c r="F42" s="17"/>
    </row>
    <row r="43" spans="1:9" x14ac:dyDescent="0.25">
      <c r="A43" s="11">
        <v>84</v>
      </c>
      <c r="B43" s="8" t="s">
        <v>66</v>
      </c>
      <c r="C43" s="1">
        <v>59945.760000000002</v>
      </c>
      <c r="D43" s="1">
        <v>0</v>
      </c>
      <c r="E43" s="10">
        <v>0</v>
      </c>
      <c r="F43" s="18"/>
    </row>
    <row r="44" spans="1:9" x14ac:dyDescent="0.25">
      <c r="A44" s="38" t="s">
        <v>50</v>
      </c>
      <c r="B44" s="38"/>
      <c r="C44" s="2">
        <f>SUBTOTAL(9,C41:C43)</f>
        <v>8498978.9299999997</v>
      </c>
      <c r="D44" s="2">
        <f>SUBTOTAL(9,D41:D43)</f>
        <v>7750889</v>
      </c>
      <c r="E44" s="2">
        <f>SUBTOTAL(9,E41:E43)</f>
        <v>6705493.5521</v>
      </c>
      <c r="F44" s="19">
        <f>+E44-[2]Hoja1!$G$18</f>
        <v>6177775.3520999998</v>
      </c>
      <c r="G44" s="13"/>
    </row>
    <row r="47" spans="1:9" x14ac:dyDescent="0.25">
      <c r="A47" s="34" t="s">
        <v>91</v>
      </c>
      <c r="C47" s="12" t="s">
        <v>70</v>
      </c>
    </row>
    <row r="48" spans="1:9" x14ac:dyDescent="0.25">
      <c r="A48" s="12"/>
      <c r="C48" s="12"/>
    </row>
    <row r="49" spans="1:13" x14ac:dyDescent="0.25">
      <c r="A49" s="12"/>
      <c r="C49" s="12"/>
    </row>
    <row r="50" spans="1:13" x14ac:dyDescent="0.25">
      <c r="A50" s="14"/>
    </row>
    <row r="51" spans="1:13" ht="15.75" thickBot="1" x14ac:dyDescent="0.3">
      <c r="B51" s="33"/>
      <c r="E51" s="33"/>
      <c r="H51" s="41"/>
      <c r="I51" s="41"/>
    </row>
    <row r="52" spans="1:13" x14ac:dyDescent="0.25">
      <c r="B52" t="s">
        <v>86</v>
      </c>
      <c r="E52" t="s">
        <v>85</v>
      </c>
      <c r="H52" t="s">
        <v>89</v>
      </c>
    </row>
    <row r="53" spans="1:13" x14ac:dyDescent="0.25">
      <c r="B53" s="13" t="s">
        <v>87</v>
      </c>
      <c r="E53" s="13" t="s">
        <v>88</v>
      </c>
      <c r="H53" s="13" t="s">
        <v>90</v>
      </c>
    </row>
    <row r="57" spans="1:13" x14ac:dyDescent="0.25">
      <c r="A57" s="34" t="s">
        <v>70</v>
      </c>
    </row>
    <row r="61" spans="1:13" ht="15.75" thickBot="1" x14ac:dyDescent="0.3">
      <c r="B61" s="33"/>
      <c r="E61" s="33"/>
      <c r="H61" s="41"/>
      <c r="I61" s="41"/>
      <c r="K61" s="33"/>
      <c r="L61" s="33"/>
    </row>
    <row r="62" spans="1:13" x14ac:dyDescent="0.25">
      <c r="B62" t="s">
        <v>92</v>
      </c>
      <c r="E62" t="s">
        <v>94</v>
      </c>
      <c r="H62" t="s">
        <v>96</v>
      </c>
      <c r="K62" t="s">
        <v>97</v>
      </c>
    </row>
    <row r="63" spans="1:13" ht="35.25" customHeight="1" x14ac:dyDescent="0.25">
      <c r="B63" s="40" t="s">
        <v>93</v>
      </c>
      <c r="E63" s="39" t="s">
        <v>95</v>
      </c>
      <c r="H63" s="39" t="s">
        <v>99</v>
      </c>
      <c r="I63" s="39"/>
      <c r="K63" s="39" t="s">
        <v>98</v>
      </c>
      <c r="L63" s="39"/>
      <c r="M63" s="39"/>
    </row>
    <row r="64" spans="1:13" x14ac:dyDescent="0.25">
      <c r="B64" s="40"/>
      <c r="E64" s="39"/>
      <c r="H64" s="39"/>
      <c r="I64" s="39"/>
      <c r="K64" s="39"/>
      <c r="L64" s="39"/>
      <c r="M64" s="39"/>
    </row>
  </sheetData>
  <mergeCells count="9">
    <mergeCell ref="A1:H5"/>
    <mergeCell ref="A38:B38"/>
    <mergeCell ref="A44:B44"/>
    <mergeCell ref="K63:M64"/>
    <mergeCell ref="H63:I64"/>
    <mergeCell ref="E63:E64"/>
    <mergeCell ref="B63:B64"/>
    <mergeCell ref="H51:I51"/>
    <mergeCell ref="H61:I61"/>
  </mergeCells>
  <pageMargins left="0.23622047244094491" right="0.19685039370078741" top="0.35433070866141736" bottom="0.31496062992125984" header="0.31496062992125984" footer="0.23622047244094491"/>
  <pageSetup paperSize="9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9"/>
  <sheetViews>
    <sheetView workbookViewId="0">
      <selection activeCell="D9" sqref="D9"/>
    </sheetView>
  </sheetViews>
  <sheetFormatPr baseColWidth="10" defaultRowHeight="15" x14ac:dyDescent="0.25"/>
  <cols>
    <col min="2" max="2" width="18.5703125" customWidth="1"/>
    <col min="3" max="3" width="22.7109375" customWidth="1"/>
    <col min="4" max="4" width="17.28515625" customWidth="1"/>
  </cols>
  <sheetData>
    <row r="4" spans="2:4" x14ac:dyDescent="0.25">
      <c r="B4" s="4" t="s">
        <v>7</v>
      </c>
      <c r="C4" s="4" t="s">
        <v>8</v>
      </c>
      <c r="D4" s="24">
        <f>SUM(D5:D9)</f>
        <v>473344.14999999997</v>
      </c>
    </row>
    <row r="5" spans="2:4" x14ac:dyDescent="0.25">
      <c r="C5" t="s">
        <v>77</v>
      </c>
      <c r="D5" s="25">
        <v>22176</v>
      </c>
    </row>
    <row r="6" spans="2:4" x14ac:dyDescent="0.25">
      <c r="C6" t="s">
        <v>78</v>
      </c>
      <c r="D6" s="25">
        <v>3017.28</v>
      </c>
    </row>
    <row r="7" spans="2:4" x14ac:dyDescent="0.25">
      <c r="C7" t="s">
        <v>79</v>
      </c>
      <c r="D7" s="25">
        <v>8199.27</v>
      </c>
    </row>
    <row r="8" spans="2:4" x14ac:dyDescent="0.25">
      <c r="C8" t="s">
        <v>80</v>
      </c>
      <c r="D8" s="25">
        <v>406951.6</v>
      </c>
    </row>
    <row r="9" spans="2:4" x14ac:dyDescent="0.25">
      <c r="C9" t="s">
        <v>81</v>
      </c>
      <c r="D9" s="26">
        <v>33000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VALORES PROFORMA DNPJeI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JAMI</dc:creator>
  <cp:lastModifiedBy>user1</cp:lastModifiedBy>
  <cp:lastPrinted>2020-01-14T15:48:57Z</cp:lastPrinted>
  <dcterms:created xsi:type="dcterms:W3CDTF">2019-08-08T16:42:02Z</dcterms:created>
  <dcterms:modified xsi:type="dcterms:W3CDTF">2020-01-14T19:52:42Z</dcterms:modified>
</cp:coreProperties>
</file>