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390" yWindow="-225" windowWidth="9030" windowHeight="7680" firstSheet="1" activeTab="1"/>
  </bookViews>
  <sheets>
    <sheet name="PLAN CONSOLIDADO DE PLANIFI (2" sheetId="21" r:id="rId1"/>
    <sheet name="PROGRAMACIÒN ANUAL DE LA PLANIF" sheetId="17" r:id="rId2"/>
    <sheet name="Hoja1" sheetId="20" r:id="rId3"/>
    <sheet name="REGISTRO VEHÍCULOS" sheetId="18" state="hidden" r:id="rId4"/>
    <sheet name="REGISTRO EQUIPOS INFORMÁTICOS" sheetId="19" state="hidden" r:id="rId5"/>
  </sheets>
  <definedNames>
    <definedName name="_xlnm._FilterDatabase" localSheetId="0" hidden="1">'PLAN CONSOLIDADO DE PLANIFI (2'!$V$10:$W$390</definedName>
    <definedName name="_xlnm._FilterDatabase" localSheetId="1" hidden="1">'PROGRAMACIÒN ANUAL DE LA PLANIF'!$V$10:$X$338</definedName>
  </definedNames>
  <calcPr calcId="152511"/>
</workbook>
</file>

<file path=xl/calcChain.xml><?xml version="1.0" encoding="utf-8"?>
<calcChain xmlns="http://schemas.openxmlformats.org/spreadsheetml/2006/main">
  <c r="X338" i="17" l="1"/>
  <c r="X35" i="17"/>
  <c r="AO106" i="17" l="1"/>
  <c r="AP40" i="17"/>
  <c r="AP17" i="17"/>
  <c r="AD181" i="17"/>
  <c r="AO181" i="17" s="1"/>
  <c r="Y181" i="17"/>
  <c r="Z181" i="17" s="1"/>
  <c r="AG236" i="17"/>
  <c r="AO180" i="17"/>
  <c r="AP88" i="17" l="1"/>
  <c r="AH170" i="17"/>
  <c r="AM157" i="17"/>
  <c r="Y157" i="17"/>
  <c r="AP41" i="17" l="1"/>
  <c r="AD86" i="17"/>
  <c r="AD85" i="17"/>
  <c r="AF116" i="17" l="1"/>
  <c r="AD80" i="17"/>
  <c r="AD79" i="17"/>
  <c r="AD78" i="17"/>
  <c r="Y80" i="17"/>
  <c r="Z80" i="17" s="1"/>
  <c r="Y79" i="17"/>
  <c r="Z79" i="17" s="1"/>
  <c r="Y78" i="17"/>
  <c r="Z78" i="17" s="1"/>
  <c r="AD77" i="17"/>
  <c r="AD76" i="17"/>
  <c r="AD75" i="17"/>
  <c r="Y77" i="17"/>
  <c r="Z77" i="17" s="1"/>
  <c r="Y76" i="17"/>
  <c r="Z76" i="17" s="1"/>
  <c r="Y75" i="17"/>
  <c r="Z75" i="17" s="1"/>
  <c r="AD74" i="17"/>
  <c r="AD73" i="17"/>
  <c r="Y74" i="17"/>
  <c r="Z74" i="17" s="1"/>
  <c r="Y73" i="17"/>
  <c r="Z73" i="17" s="1"/>
  <c r="Y72" i="17"/>
  <c r="Z72" i="17" s="1"/>
  <c r="AF71" i="17"/>
  <c r="AF70" i="17"/>
  <c r="AF69" i="17"/>
  <c r="Y71" i="17"/>
  <c r="Z71" i="17" s="1"/>
  <c r="Y70" i="17"/>
  <c r="Z70" i="17" s="1"/>
  <c r="Y69" i="17"/>
  <c r="Z69" i="17" s="1"/>
  <c r="AG68" i="17"/>
  <c r="AG67" i="17"/>
  <c r="AG66" i="17"/>
  <c r="Y68" i="17"/>
  <c r="Z68" i="17" s="1"/>
  <c r="Y67" i="17"/>
  <c r="Z67" i="17" s="1"/>
  <c r="Y66" i="17"/>
  <c r="Z66" i="17" s="1"/>
  <c r="Y65" i="17"/>
  <c r="Z65" i="17" s="1"/>
  <c r="Y64" i="17"/>
  <c r="Z64" i="17" s="1"/>
  <c r="Y63" i="17"/>
  <c r="Z63" i="17" s="1"/>
  <c r="AD60" i="17"/>
  <c r="Y62" i="17"/>
  <c r="Z62" i="17" s="1"/>
  <c r="Y61" i="17"/>
  <c r="Z61" i="17" s="1"/>
  <c r="Y60" i="17"/>
  <c r="Z60" i="17" s="1"/>
  <c r="AE59" i="17"/>
  <c r="AE58" i="17"/>
  <c r="AE57" i="17"/>
  <c r="Y59" i="17"/>
  <c r="Z59" i="17" s="1"/>
  <c r="Y58" i="17"/>
  <c r="Z58" i="17" s="1"/>
  <c r="Y57" i="17"/>
  <c r="Z57" i="17" s="1"/>
  <c r="AG56" i="17"/>
  <c r="AG55" i="17"/>
  <c r="AG54" i="17"/>
  <c r="AF53" i="17"/>
  <c r="AF52" i="17"/>
  <c r="AF51" i="17"/>
  <c r="AD50" i="17"/>
  <c r="AD49" i="17"/>
  <c r="AD48" i="17"/>
  <c r="Y56" i="17"/>
  <c r="Z56" i="17" s="1"/>
  <c r="Y55" i="17"/>
  <c r="Z55" i="17" s="1"/>
  <c r="Y54" i="17"/>
  <c r="Z54" i="17" s="1"/>
  <c r="Y53" i="17"/>
  <c r="Z53" i="17" s="1"/>
  <c r="Y51" i="17"/>
  <c r="Z51" i="17" s="1"/>
  <c r="AO85" i="17"/>
  <c r="Y86" i="17"/>
  <c r="Z86" i="17" s="1"/>
  <c r="Y85" i="17"/>
  <c r="Z85" i="17" s="1"/>
  <c r="X29" i="17"/>
  <c r="X34" i="17"/>
  <c r="AD42" i="17"/>
  <c r="AO42" i="17" s="1"/>
  <c r="Y87" i="17"/>
  <c r="Z87" i="17" s="1"/>
  <c r="Y52" i="17"/>
  <c r="Z52" i="17" s="1"/>
  <c r="Y49" i="17"/>
  <c r="Z49" i="17" s="1"/>
  <c r="AG238" i="17"/>
  <c r="AH222" i="17"/>
  <c r="AI220" i="17"/>
  <c r="AD215" i="17"/>
  <c r="AG214" i="17"/>
  <c r="AI211" i="17"/>
  <c r="AL209" i="17"/>
  <c r="AE207" i="17"/>
  <c r="AM142" i="17"/>
  <c r="AF123" i="17"/>
  <c r="AL113" i="17"/>
  <c r="AL106" i="17"/>
  <c r="AL107" i="17"/>
  <c r="AH87" i="17"/>
  <c r="AG315" i="17"/>
  <c r="AO315" i="17" s="1"/>
  <c r="AG312" i="17"/>
  <c r="AO312" i="17" s="1"/>
  <c r="AO303" i="17"/>
  <c r="AO22" i="17"/>
  <c r="AE20" i="17"/>
  <c r="AO20" i="17" s="1"/>
  <c r="AE327" i="17"/>
  <c r="AM326" i="17"/>
  <c r="AH319" i="17"/>
  <c r="AG213" i="17"/>
  <c r="AL204" i="17"/>
  <c r="AM152" i="17"/>
  <c r="AH88" i="17"/>
  <c r="AN322" i="17"/>
  <c r="AK45" i="17"/>
  <c r="AD44" i="17"/>
  <c r="AO44" i="17" s="1"/>
  <c r="Y320" i="17"/>
  <c r="Z320" i="17" s="1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B37" i="17"/>
  <c r="Y37" i="17"/>
  <c r="Z37" i="17" s="1"/>
  <c r="Y36" i="17"/>
  <c r="Z36" i="17" s="1"/>
  <c r="AD36" i="17"/>
  <c r="AE36" i="17"/>
  <c r="AF36" i="17"/>
  <c r="AG36" i="17"/>
  <c r="AH36" i="17"/>
  <c r="AI36" i="17"/>
  <c r="AJ36" i="17"/>
  <c r="AK36" i="17"/>
  <c r="AL36" i="17"/>
  <c r="AM36" i="17"/>
  <c r="AN36" i="17"/>
  <c r="AC36" i="17"/>
  <c r="AD39" i="17"/>
  <c r="AE39" i="17"/>
  <c r="AF39" i="17"/>
  <c r="AG39" i="17"/>
  <c r="AH39" i="17"/>
  <c r="AI39" i="17"/>
  <c r="AJ39" i="17"/>
  <c r="AK39" i="17"/>
  <c r="AL39" i="17"/>
  <c r="AM39" i="17"/>
  <c r="AN39" i="17"/>
  <c r="AC39" i="17"/>
  <c r="AJ38" i="17"/>
  <c r="AF245" i="17"/>
  <c r="AF188" i="17"/>
  <c r="Y321" i="17"/>
  <c r="Z321" i="17" s="1"/>
  <c r="Y292" i="17"/>
  <c r="Y290" i="17"/>
  <c r="Z290" i="17" s="1"/>
  <c r="Y287" i="17"/>
  <c r="Z287" i="17" s="1"/>
  <c r="Y282" i="17"/>
  <c r="Z282" i="17" s="1"/>
  <c r="Y245" i="17"/>
  <c r="Z245" i="17" s="1"/>
  <c r="Y188" i="17"/>
  <c r="Z188" i="17" s="1"/>
  <c r="Y150" i="17"/>
  <c r="Z150" i="17" s="1"/>
  <c r="Y146" i="17"/>
  <c r="Z146" i="17" s="1"/>
  <c r="Y40" i="17"/>
  <c r="Z40" i="17" s="1"/>
  <c r="AF40" i="17"/>
  <c r="AP21" i="17"/>
  <c r="AF13" i="17"/>
  <c r="AO13" i="17" s="1"/>
  <c r="Y13" i="17"/>
  <c r="Z13" i="17" s="1"/>
  <c r="Y302" i="17"/>
  <c r="Z302" i="17" s="1"/>
  <c r="Y301" i="17"/>
  <c r="Z301" i="17" s="1"/>
  <c r="Y18" i="17"/>
  <c r="Z18" i="17" s="1"/>
  <c r="Y16" i="17"/>
  <c r="Z16" i="17" s="1"/>
  <c r="Y15" i="17"/>
  <c r="Z15" i="17" s="1"/>
  <c r="AD18" i="17"/>
  <c r="AD12" i="17"/>
  <c r="AE12" i="17"/>
  <c r="AF12" i="17"/>
  <c r="AG12" i="17"/>
  <c r="AH12" i="17"/>
  <c r="AI12" i="17"/>
  <c r="AJ12" i="17"/>
  <c r="AK12" i="17"/>
  <c r="AL12" i="17"/>
  <c r="AM12" i="17"/>
  <c r="AN12" i="17"/>
  <c r="AC12" i="17"/>
  <c r="AP11" i="17"/>
  <c r="AC11" i="17"/>
  <c r="AP50" i="17"/>
  <c r="AP42" i="17"/>
  <c r="AP84" i="17"/>
  <c r="AP26" i="17"/>
  <c r="AP23" i="17"/>
  <c r="AP19" i="17"/>
  <c r="AP48" i="17"/>
  <c r="AP44" i="17"/>
  <c r="AP37" i="17"/>
  <c r="AP36" i="17"/>
  <c r="AP39" i="17"/>
  <c r="AP38" i="17"/>
  <c r="Z12" i="17"/>
  <c r="Z11" i="17"/>
  <c r="AO36" i="17" l="1"/>
  <c r="AO37" i="17"/>
  <c r="AO39" i="17"/>
  <c r="Y81" i="17" l="1"/>
  <c r="Z81" i="17" s="1"/>
  <c r="AO79" i="17"/>
  <c r="AO76" i="17"/>
  <c r="AO73" i="17"/>
  <c r="AO70" i="17"/>
  <c r="AO52" i="17"/>
  <c r="Y50" i="17"/>
  <c r="Z50" i="17" s="1"/>
  <c r="Y48" i="17"/>
  <c r="Z48" i="17" s="1"/>
  <c r="AO49" i="17"/>
  <c r="Y327" i="17" l="1"/>
  <c r="Z327" i="17" s="1"/>
  <c r="AO300" i="17"/>
  <c r="AO299" i="17"/>
  <c r="AM302" i="17"/>
  <c r="AO302" i="17" s="1"/>
  <c r="AJ301" i="17"/>
  <c r="AO301" i="17" s="1"/>
  <c r="AF298" i="17"/>
  <c r="AL297" i="17"/>
  <c r="AM296" i="17"/>
  <c r="AG294" i="17"/>
  <c r="AO294" i="17" s="1"/>
  <c r="AD293" i="17"/>
  <c r="AI290" i="17"/>
  <c r="AD289" i="17"/>
  <c r="AD287" i="17"/>
  <c r="AO287" i="17" s="1"/>
  <c r="AD285" i="17"/>
  <c r="AO285" i="17" s="1"/>
  <c r="AH284" i="17"/>
  <c r="AK281" i="17"/>
  <c r="AO281" i="17" s="1"/>
  <c r="AN280" i="17"/>
  <c r="AO280" i="17" s="1"/>
  <c r="AD277" i="17"/>
  <c r="AD276" i="17"/>
  <c r="AI275" i="17"/>
  <c r="AO275" i="17" s="1"/>
  <c r="AD273" i="17"/>
  <c r="AJ272" i="17"/>
  <c r="AM270" i="17"/>
  <c r="AO270" i="17" s="1"/>
  <c r="AO268" i="17"/>
  <c r="AN266" i="17"/>
  <c r="AO266" i="17" s="1"/>
  <c r="AL265" i="17"/>
  <c r="AO265" i="17" s="1"/>
  <c r="AI264" i="17"/>
  <c r="AO264" i="17" s="1"/>
  <c r="AO263" i="17"/>
  <c r="AI260" i="17"/>
  <c r="AO260" i="17" s="1"/>
  <c r="AH256" i="17"/>
  <c r="AM253" i="17"/>
  <c r="AO253" i="17" s="1"/>
  <c r="AJ251" i="17"/>
  <c r="AO251" i="17" s="1"/>
  <c r="AL249" i="17"/>
  <c r="AM248" i="17" l="1"/>
  <c r="AD244" i="17"/>
  <c r="AO244" i="17" s="1"/>
  <c r="AD247" i="17"/>
  <c r="AO247" i="17" s="1"/>
  <c r="AH243" i="17"/>
  <c r="Y236" i="17"/>
  <c r="AI230" i="17"/>
  <c r="AO230" i="17" s="1"/>
  <c r="AO229" i="17"/>
  <c r="AK227" i="17"/>
  <c r="AL226" i="17"/>
  <c r="AO226" i="17" s="1"/>
  <c r="AL225" i="17"/>
  <c r="AO225" i="17" s="1"/>
  <c r="AM224" i="17"/>
  <c r="AJ223" i="17"/>
  <c r="AO222" i="17"/>
  <c r="AL218" i="17"/>
  <c r="AO218" i="17" s="1"/>
  <c r="AH216" i="17"/>
  <c r="AO216" i="17" s="1"/>
  <c r="Y201" i="17"/>
  <c r="Z201" i="17" s="1"/>
  <c r="AF200" i="17"/>
  <c r="AF199" i="17"/>
  <c r="AE198" i="17"/>
  <c r="AM196" i="17"/>
  <c r="AN195" i="17"/>
  <c r="AL194" i="17"/>
  <c r="AM193" i="17"/>
  <c r="AI191" i="17"/>
  <c r="AJ189" i="17"/>
  <c r="AG178" i="17"/>
  <c r="AO178" i="17" s="1"/>
  <c r="AD176" i="17"/>
  <c r="AO176" i="17" s="1"/>
  <c r="AL174" i="17"/>
  <c r="AO174" i="17" s="1"/>
  <c r="AH172" i="17"/>
  <c r="AO170" i="17"/>
  <c r="AL168" i="17"/>
  <c r="AO168" i="17" s="1"/>
  <c r="AM166" i="17"/>
  <c r="AO166" i="17" s="1"/>
  <c r="AJ164" i="17"/>
  <c r="AO164" i="17" s="1"/>
  <c r="AK155" i="17"/>
  <c r="AG153" i="17"/>
  <c r="AO153" i="17" s="1"/>
  <c r="AF144" i="17"/>
  <c r="AO144" i="17" s="1"/>
  <c r="Y144" i="17"/>
  <c r="Z144" i="17" s="1"/>
  <c r="AO142" i="17"/>
  <c r="AF140" i="17"/>
  <c r="AO140" i="17" s="1"/>
  <c r="AD146" i="17"/>
  <c r="AO146" i="17" s="1"/>
  <c r="AH133" i="17"/>
  <c r="AL130" i="17"/>
  <c r="AE126" i="17"/>
  <c r="AG125" i="17"/>
  <c r="AG124" i="17"/>
  <c r="AL122" i="17"/>
  <c r="AK120" i="17"/>
  <c r="AO113" i="17"/>
  <c r="I5" i="19" l="1"/>
  <c r="I4" i="19"/>
  <c r="I3" i="19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D2" i="20"/>
  <c r="E336" i="17"/>
  <c r="E335" i="17"/>
  <c r="AF334" i="17"/>
  <c r="AO334" i="17" s="1"/>
  <c r="Y334" i="17"/>
  <c r="Z334" i="17" s="1"/>
  <c r="E334" i="17"/>
  <c r="AE333" i="17"/>
  <c r="AO333" i="17" s="1"/>
  <c r="E333" i="17"/>
  <c r="AD332" i="17"/>
  <c r="AO332" i="17" s="1"/>
  <c r="E332" i="17"/>
  <c r="AE331" i="17"/>
  <c r="AO331" i="17" s="1"/>
  <c r="E331" i="17"/>
  <c r="AE330" i="17"/>
  <c r="AO330" i="17" s="1"/>
  <c r="E330" i="17"/>
  <c r="AL329" i="17"/>
  <c r="AO329" i="17" s="1"/>
  <c r="E329" i="17"/>
  <c r="AE328" i="17"/>
  <c r="AO328" i="17" s="1"/>
  <c r="E328" i="17"/>
  <c r="AO327" i="17"/>
  <c r="E327" i="17"/>
  <c r="Y326" i="17"/>
  <c r="Z326" i="17" s="1"/>
  <c r="AO326" i="17"/>
  <c r="Y325" i="17"/>
  <c r="Z325" i="17" s="1"/>
  <c r="E326" i="17"/>
  <c r="Y324" i="17"/>
  <c r="Z324" i="17" s="1"/>
  <c r="AO325" i="17"/>
  <c r="Y323" i="17"/>
  <c r="Z323" i="17" s="1"/>
  <c r="AO324" i="17"/>
  <c r="E324" i="17"/>
  <c r="AO323" i="17"/>
  <c r="AO322" i="17"/>
  <c r="Y322" i="17"/>
  <c r="Z322" i="17" s="1"/>
  <c r="AF321" i="17"/>
  <c r="AO321" i="17" s="1"/>
  <c r="AO320" i="17"/>
  <c r="AO319" i="17"/>
  <c r="Y319" i="17"/>
  <c r="Z319" i="17" s="1"/>
  <c r="AF318" i="17"/>
  <c r="AO318" i="17" s="1"/>
  <c r="Y318" i="17"/>
  <c r="Z318" i="17" s="1"/>
  <c r="AE317" i="17"/>
  <c r="AO317" i="17" s="1"/>
  <c r="AF316" i="17"/>
  <c r="AO316" i="17" s="1"/>
  <c r="Y315" i="17"/>
  <c r="Z315" i="17" s="1"/>
  <c r="E315" i="17"/>
  <c r="AO314" i="17"/>
  <c r="Y314" i="17"/>
  <c r="Z314" i="17" s="1"/>
  <c r="E314" i="17"/>
  <c r="AG313" i="17"/>
  <c r="AO313" i="17" s="1"/>
  <c r="E313" i="17"/>
  <c r="Y312" i="17"/>
  <c r="Z312" i="17" s="1"/>
  <c r="AE311" i="17"/>
  <c r="AO311" i="17" s="1"/>
  <c r="AO310" i="17"/>
  <c r="AO309" i="17"/>
  <c r="E309" i="17"/>
  <c r="AO308" i="17"/>
  <c r="E308" i="17"/>
  <c r="AO307" i="17"/>
  <c r="E307" i="17"/>
  <c r="AO306" i="17"/>
  <c r="AO305" i="17"/>
  <c r="AO304" i="17"/>
  <c r="Y303" i="17"/>
  <c r="Z303" i="17" s="1"/>
  <c r="Y300" i="17"/>
  <c r="Y299" i="17"/>
  <c r="Z299" i="17" s="1"/>
  <c r="AO298" i="17"/>
  <c r="Y298" i="17"/>
  <c r="Z298" i="17" s="1"/>
  <c r="AO297" i="17"/>
  <c r="Y297" i="17"/>
  <c r="Z297" i="17" s="1"/>
  <c r="AO296" i="17"/>
  <c r="Y296" i="17"/>
  <c r="Z296" i="17" s="1"/>
  <c r="Y294" i="17"/>
  <c r="Z294" i="17" s="1"/>
  <c r="AE295" i="17"/>
  <c r="Y293" i="17"/>
  <c r="Z293" i="17" s="1"/>
  <c r="AO293" i="17"/>
  <c r="AH292" i="17"/>
  <c r="AO292" i="17" s="1"/>
  <c r="Z292" i="17"/>
  <c r="X291" i="17"/>
  <c r="AO290" i="17"/>
  <c r="AO289" i="17"/>
  <c r="Y289" i="17"/>
  <c r="Z289" i="17" s="1"/>
  <c r="Y285" i="17"/>
  <c r="Z285" i="17" s="1"/>
  <c r="AO284" i="17"/>
  <c r="Y284" i="17"/>
  <c r="Z284" i="17" s="1"/>
  <c r="AH283" i="17"/>
  <c r="AO283" i="17" s="1"/>
  <c r="Y283" i="17"/>
  <c r="Z283" i="17" s="1"/>
  <c r="AF282" i="17"/>
  <c r="AO282" i="17" s="1"/>
  <c r="Y281" i="17"/>
  <c r="Z281" i="17" s="1"/>
  <c r="Y280" i="17"/>
  <c r="Z280" i="17" s="1"/>
  <c r="AM279" i="17"/>
  <c r="AO279" i="17" s="1"/>
  <c r="Y279" i="17"/>
  <c r="Z279" i="17" s="1"/>
  <c r="AO277" i="17"/>
  <c r="Y277" i="17"/>
  <c r="Z277" i="17" s="1"/>
  <c r="AO276" i="17"/>
  <c r="Y276" i="17"/>
  <c r="Z276" i="17" s="1"/>
  <c r="Y275" i="17"/>
  <c r="Z275" i="17" s="1"/>
  <c r="E275" i="17"/>
  <c r="Y273" i="17"/>
  <c r="Z273" i="17" s="1"/>
  <c r="AD274" i="17"/>
  <c r="AO273" i="17" s="1"/>
  <c r="E274" i="17"/>
  <c r="E273" i="17"/>
  <c r="AO272" i="17"/>
  <c r="Y272" i="17"/>
  <c r="Z272" i="17" s="1"/>
  <c r="E272" i="17"/>
  <c r="Y270" i="17"/>
  <c r="Z270" i="17" s="1"/>
  <c r="Y268" i="17"/>
  <c r="Z268" i="17" s="1"/>
  <c r="Y266" i="17"/>
  <c r="Z266" i="17" s="1"/>
  <c r="Y265" i="17"/>
  <c r="Z265" i="17" s="1"/>
  <c r="Y264" i="17"/>
  <c r="Z264" i="17" s="1"/>
  <c r="Y263" i="17"/>
  <c r="Z263" i="17" s="1"/>
  <c r="Y260" i="17"/>
  <c r="Z260" i="17" s="1"/>
  <c r="Y256" i="17"/>
  <c r="Z256" i="17" s="1"/>
  <c r="AO256" i="17"/>
  <c r="E255" i="17"/>
  <c r="E254" i="17"/>
  <c r="Y253" i="17"/>
  <c r="Z253" i="17" s="1"/>
  <c r="Y251" i="17"/>
  <c r="Z251" i="17" s="1"/>
  <c r="E252" i="17"/>
  <c r="E251" i="17"/>
  <c r="AO249" i="17"/>
  <c r="Y249" i="17"/>
  <c r="Z249" i="17" s="1"/>
  <c r="AO248" i="17"/>
  <c r="Y248" i="17"/>
  <c r="Z248" i="17" s="1"/>
  <c r="Y247" i="17"/>
  <c r="Z247" i="17" s="1"/>
  <c r="AO245" i="17"/>
  <c r="Y244" i="17"/>
  <c r="Z244" i="17" s="1"/>
  <c r="AO243" i="17"/>
  <c r="Y243" i="17"/>
  <c r="Z243" i="17" s="1"/>
  <c r="AN242" i="17"/>
  <c r="AO242" i="17" s="1"/>
  <c r="Y242" i="17"/>
  <c r="Z242" i="17" s="1"/>
  <c r="AE240" i="17"/>
  <c r="Z236" i="17"/>
  <c r="Y230" i="17"/>
  <c r="Z230" i="17" s="1"/>
  <c r="E229" i="17"/>
  <c r="Y229" i="17"/>
  <c r="Z229" i="17" s="1"/>
  <c r="AO227" i="17"/>
  <c r="Y227" i="17"/>
  <c r="Z227" i="17" s="1"/>
  <c r="Y226" i="17"/>
  <c r="Z226" i="17" s="1"/>
  <c r="Y225" i="17"/>
  <c r="Z225" i="17" s="1"/>
  <c r="E225" i="17"/>
  <c r="AO224" i="17"/>
  <c r="Y224" i="17"/>
  <c r="Z224" i="17" s="1"/>
  <c r="E224" i="17"/>
  <c r="AO223" i="17"/>
  <c r="Y223" i="17"/>
  <c r="Z223" i="17" s="1"/>
  <c r="Y222" i="17"/>
  <c r="Z222" i="17" s="1"/>
  <c r="AH221" i="17"/>
  <c r="Y220" i="17"/>
  <c r="Z220" i="17" s="1"/>
  <c r="Y218" i="17"/>
  <c r="Z218" i="17" s="1"/>
  <c r="Y216" i="17"/>
  <c r="Z216" i="17" s="1"/>
  <c r="AO215" i="17"/>
  <c r="Y215" i="17"/>
  <c r="Z215" i="17" s="1"/>
  <c r="AO214" i="17"/>
  <c r="Y214" i="17"/>
  <c r="Z214" i="17" s="1"/>
  <c r="AO213" i="17"/>
  <c r="Y213" i="17"/>
  <c r="Z213" i="17" s="1"/>
  <c r="AO212" i="17"/>
  <c r="Y212" i="17"/>
  <c r="Z212" i="17" s="1"/>
  <c r="AO211" i="17"/>
  <c r="Y211" i="17"/>
  <c r="Z211" i="17" s="1"/>
  <c r="AO210" i="17"/>
  <c r="Y210" i="17"/>
  <c r="Z210" i="17" s="1"/>
  <c r="AO209" i="17"/>
  <c r="Y209" i="17"/>
  <c r="Z209" i="17" s="1"/>
  <c r="AO208" i="17"/>
  <c r="Y208" i="17"/>
  <c r="Z208" i="17" s="1"/>
  <c r="AO207" i="17"/>
  <c r="Y207" i="17"/>
  <c r="Z207" i="17" s="1"/>
  <c r="AO206" i="17"/>
  <c r="Y206" i="17"/>
  <c r="Z206" i="17" s="1"/>
  <c r="AO205" i="17"/>
  <c r="Y205" i="17"/>
  <c r="Z205" i="17" s="1"/>
  <c r="AO204" i="17"/>
  <c r="Y204" i="17"/>
  <c r="Z204" i="17" s="1"/>
  <c r="AO203" i="17"/>
  <c r="Y203" i="17"/>
  <c r="Z203" i="17" s="1"/>
  <c r="AO202" i="17"/>
  <c r="Y202" i="17"/>
  <c r="Z202" i="17" s="1"/>
  <c r="AO201" i="17"/>
  <c r="AO200" i="17"/>
  <c r="Y200" i="17"/>
  <c r="Z200" i="17" s="1"/>
  <c r="AO199" i="17"/>
  <c r="Y199" i="17"/>
  <c r="Z199" i="17" s="1"/>
  <c r="AO198" i="17"/>
  <c r="Y198" i="17"/>
  <c r="Z198" i="17" s="1"/>
  <c r="AO197" i="17"/>
  <c r="Y197" i="17"/>
  <c r="Z197" i="17" s="1"/>
  <c r="AO196" i="17"/>
  <c r="Y196" i="17"/>
  <c r="Z196" i="17" s="1"/>
  <c r="AO195" i="17"/>
  <c r="Y195" i="17"/>
  <c r="Z195" i="17" s="1"/>
  <c r="AO194" i="17"/>
  <c r="Y194" i="17"/>
  <c r="Z194" i="17" s="1"/>
  <c r="AO193" i="17"/>
  <c r="Y193" i="17"/>
  <c r="Z193" i="17" s="1"/>
  <c r="AO191" i="17"/>
  <c r="Y191" i="17"/>
  <c r="Z191" i="17" s="1"/>
  <c r="AO189" i="17"/>
  <c r="Y189" i="17"/>
  <c r="Z189" i="17" s="1"/>
  <c r="AO188" i="17"/>
  <c r="AO187" i="17"/>
  <c r="Y187" i="17"/>
  <c r="Z187" i="17" s="1"/>
  <c r="E187" i="17"/>
  <c r="AO186" i="17"/>
  <c r="Y186" i="17"/>
  <c r="Z186" i="17" s="1"/>
  <c r="AO185" i="17"/>
  <c r="Y185" i="17"/>
  <c r="Z185" i="17" s="1"/>
  <c r="E185" i="17"/>
  <c r="AO184" i="17"/>
  <c r="Y184" i="17"/>
  <c r="Z184" i="17" s="1"/>
  <c r="AO183" i="17"/>
  <c r="Y183" i="17"/>
  <c r="Z183" i="17" s="1"/>
  <c r="E183" i="17"/>
  <c r="AO182" i="17"/>
  <c r="Y182" i="17"/>
  <c r="Z182" i="17" s="1"/>
  <c r="Y180" i="17"/>
  <c r="Z180" i="17" s="1"/>
  <c r="E180" i="17"/>
  <c r="Y178" i="17"/>
  <c r="Z178" i="17" s="1"/>
  <c r="Y176" i="17"/>
  <c r="Z176" i="17" s="1"/>
  <c r="E178" i="17"/>
  <c r="Y174" i="17"/>
  <c r="Z174" i="17" s="1"/>
  <c r="E177" i="17"/>
  <c r="Y170" i="17"/>
  <c r="Z170" i="17" s="1"/>
  <c r="E176" i="17"/>
  <c r="E175" i="17"/>
  <c r="E174" i="17"/>
  <c r="E173" i="17"/>
  <c r="E172" i="17"/>
  <c r="Y168" i="17"/>
  <c r="Z168" i="17" s="1"/>
  <c r="Y166" i="17"/>
  <c r="Z166" i="17" s="1"/>
  <c r="Y164" i="17"/>
  <c r="Z164" i="17" s="1"/>
  <c r="AF163" i="17"/>
  <c r="AO163" i="17" s="1"/>
  <c r="Y163" i="17"/>
  <c r="Z163" i="17" s="1"/>
  <c r="AI162" i="17"/>
  <c r="Y162" i="17"/>
  <c r="Z162" i="17" s="1"/>
  <c r="AO162" i="17"/>
  <c r="AH160" i="17"/>
  <c r="AO160" i="17" s="1"/>
  <c r="Y160" i="17"/>
  <c r="Z160" i="17" s="1"/>
  <c r="AF159" i="17"/>
  <c r="AM158" i="17"/>
  <c r="Z157" i="17"/>
  <c r="AO157" i="17"/>
  <c r="AE156" i="17"/>
  <c r="AO155" i="17" s="1"/>
  <c r="Y155" i="17"/>
  <c r="Z155" i="17" s="1"/>
  <c r="Y153" i="17"/>
  <c r="Z153" i="17" s="1"/>
  <c r="AO152" i="17"/>
  <c r="Y152" i="17"/>
  <c r="Z152" i="17" s="1"/>
  <c r="AK151" i="17"/>
  <c r="AO151" i="17" s="1"/>
  <c r="Y151" i="17"/>
  <c r="Z151" i="17" s="1"/>
  <c r="AG150" i="17"/>
  <c r="AO150" i="17" s="1"/>
  <c r="AE149" i="17"/>
  <c r="AL148" i="17"/>
  <c r="AO148" i="17" s="1"/>
  <c r="Y148" i="17"/>
  <c r="Z148" i="17" s="1"/>
  <c r="AH143" i="17"/>
  <c r="Y142" i="17"/>
  <c r="Z142" i="17" s="1"/>
  <c r="Y140" i="17"/>
  <c r="Z140" i="17" s="1"/>
  <c r="E139" i="17"/>
  <c r="E138" i="17"/>
  <c r="E137" i="17"/>
  <c r="E136" i="17"/>
  <c r="Y133" i="17"/>
  <c r="Z133" i="17" s="1"/>
  <c r="E134" i="17"/>
  <c r="AO133" i="17"/>
  <c r="E133" i="17"/>
  <c r="E132" i="17"/>
  <c r="AD131" i="17"/>
  <c r="AO130" i="17" s="1"/>
  <c r="E131" i="17"/>
  <c r="Y130" i="17"/>
  <c r="Z130" i="17" s="1"/>
  <c r="E130" i="17"/>
  <c r="AE129" i="17"/>
  <c r="E129" i="17"/>
  <c r="AL128" i="17"/>
  <c r="Y127" i="17"/>
  <c r="Z127" i="17" s="1"/>
  <c r="AO126" i="17"/>
  <c r="Y126" i="17"/>
  <c r="Z126" i="17" s="1"/>
  <c r="AO125" i="17"/>
  <c r="Y125" i="17"/>
  <c r="Z125" i="17" s="1"/>
  <c r="AO124" i="17"/>
  <c r="Y124" i="17"/>
  <c r="Z124" i="17" s="1"/>
  <c r="AO123" i="17"/>
  <c r="Y123" i="17"/>
  <c r="Z123" i="17" s="1"/>
  <c r="AO122" i="17"/>
  <c r="Y122" i="17"/>
  <c r="Z122" i="17" s="1"/>
  <c r="AO120" i="17"/>
  <c r="Y120" i="17"/>
  <c r="Z120" i="17" s="1"/>
  <c r="AO116" i="17"/>
  <c r="Y116" i="17"/>
  <c r="Z116" i="17" s="1"/>
  <c r="AD115" i="17"/>
  <c r="Y113" i="17"/>
  <c r="Z113" i="17" s="1"/>
  <c r="E112" i="17"/>
  <c r="AM111" i="17"/>
  <c r="E111" i="17"/>
  <c r="E110" i="17"/>
  <c r="AM109" i="17"/>
  <c r="AO109" i="17" s="1"/>
  <c r="Y109" i="17"/>
  <c r="Z109" i="17" s="1"/>
  <c r="E109" i="17"/>
  <c r="AO107" i="17"/>
  <c r="Y107" i="17"/>
  <c r="Z107" i="17" s="1"/>
  <c r="Y106" i="17"/>
  <c r="Z106" i="17" s="1"/>
  <c r="AG105" i="17"/>
  <c r="AF104" i="17"/>
  <c r="E104" i="17"/>
  <c r="AF103" i="17"/>
  <c r="AF102" i="17"/>
  <c r="AO102" i="17" s="1"/>
  <c r="Y102" i="17"/>
  <c r="Z102" i="17" s="1"/>
  <c r="E102" i="17"/>
  <c r="AD101" i="17"/>
  <c r="E101" i="17"/>
  <c r="AL99" i="17"/>
  <c r="AK98" i="17"/>
  <c r="AL97" i="17"/>
  <c r="AO97" i="17" s="1"/>
  <c r="Y97" i="17"/>
  <c r="Z97" i="17" s="1"/>
  <c r="E97" i="17"/>
  <c r="AO95" i="17"/>
  <c r="Y95" i="17"/>
  <c r="Z95" i="17" s="1"/>
  <c r="AO94" i="17"/>
  <c r="AO93" i="17"/>
  <c r="E93" i="17"/>
  <c r="AO92" i="17"/>
  <c r="E92" i="17"/>
  <c r="AO91" i="17"/>
  <c r="E91" i="17"/>
  <c r="AO90" i="17"/>
  <c r="E90" i="17"/>
  <c r="AH89" i="17"/>
  <c r="Y88" i="17"/>
  <c r="Z88" i="17" s="1"/>
  <c r="AO87" i="17"/>
  <c r="AO86" i="17"/>
  <c r="AG84" i="17"/>
  <c r="AO84" i="17" s="1"/>
  <c r="Y84" i="17"/>
  <c r="Z84" i="17" s="1"/>
  <c r="AD83" i="17"/>
  <c r="AO83" i="17" s="1"/>
  <c r="Z83" i="17"/>
  <c r="I83" i="17"/>
  <c r="AG82" i="17"/>
  <c r="AD82" i="17"/>
  <c r="Y82" i="17"/>
  <c r="Z82" i="17" s="1"/>
  <c r="K82" i="17"/>
  <c r="AH81" i="17"/>
  <c r="AD81" i="17"/>
  <c r="AO80" i="17"/>
  <c r="AO78" i="17"/>
  <c r="E78" i="17"/>
  <c r="AO77" i="17"/>
  <c r="AO75" i="17"/>
  <c r="E75" i="17"/>
  <c r="AO74" i="17"/>
  <c r="AD72" i="17"/>
  <c r="AO72" i="17" s="1"/>
  <c r="E72" i="17"/>
  <c r="AO71" i="17"/>
  <c r="AO69" i="17"/>
  <c r="E69" i="17"/>
  <c r="AO68" i="17"/>
  <c r="AO67" i="17"/>
  <c r="AO66" i="17"/>
  <c r="E66" i="17"/>
  <c r="AD65" i="17"/>
  <c r="AO65" i="17" s="1"/>
  <c r="AD64" i="17"/>
  <c r="AO64" i="17" s="1"/>
  <c r="AD63" i="17"/>
  <c r="AO63" i="17" s="1"/>
  <c r="E63" i="17"/>
  <c r="AD62" i="17"/>
  <c r="AO62" i="17" s="1"/>
  <c r="AD61" i="17"/>
  <c r="AO61" i="17"/>
  <c r="E60" i="17"/>
  <c r="AO58" i="17"/>
  <c r="AO57" i="17"/>
  <c r="E57" i="17"/>
  <c r="AO56" i="17"/>
  <c r="AO55" i="17"/>
  <c r="AO54" i="17"/>
  <c r="E54" i="17"/>
  <c r="AO53" i="17"/>
  <c r="AO51" i="17"/>
  <c r="E51" i="17"/>
  <c r="AO50" i="17"/>
  <c r="AO48" i="17"/>
  <c r="E48" i="17"/>
  <c r="AE47" i="17"/>
  <c r="AO47" i="17" s="1"/>
  <c r="Y47" i="17"/>
  <c r="Z47" i="17" s="1"/>
  <c r="E47" i="17"/>
  <c r="X46" i="17"/>
  <c r="E46" i="17"/>
  <c r="AO45" i="17"/>
  <c r="Y45" i="17"/>
  <c r="Z45" i="17" s="1"/>
  <c r="E45" i="17"/>
  <c r="Y44" i="17"/>
  <c r="Z44" i="17" s="1"/>
  <c r="AE43" i="17"/>
  <c r="AO43" i="17" s="1"/>
  <c r="Y43" i="17"/>
  <c r="Z43" i="17" s="1"/>
  <c r="Y42" i="17"/>
  <c r="Z42" i="17" s="1"/>
  <c r="Y41" i="17"/>
  <c r="AE41" i="17" s="1"/>
  <c r="AO41" i="17" s="1"/>
  <c r="E41" i="17"/>
  <c r="AO40" i="17"/>
  <c r="E40" i="17"/>
  <c r="Y39" i="17"/>
  <c r="Z39" i="17" s="1"/>
  <c r="E39" i="17"/>
  <c r="AO38" i="17"/>
  <c r="Y38" i="17"/>
  <c r="E38" i="17"/>
  <c r="E37" i="17"/>
  <c r="E36" i="17"/>
  <c r="AO35" i="17"/>
  <c r="AO34" i="17"/>
  <c r="AE33" i="17"/>
  <c r="AE32" i="17"/>
  <c r="AE31" i="17"/>
  <c r="AO31" i="17" s="1"/>
  <c r="AE30" i="17"/>
  <c r="AO30" i="17" s="1"/>
  <c r="AO29" i="17"/>
  <c r="AD28" i="17"/>
  <c r="AO28" i="17" s="1"/>
  <c r="Y28" i="17"/>
  <c r="Z28" i="17" s="1"/>
  <c r="E28" i="17"/>
  <c r="AO27" i="17"/>
  <c r="AD26" i="17"/>
  <c r="AO26" i="17" s="1"/>
  <c r="Y26" i="17"/>
  <c r="Z26" i="17" s="1"/>
  <c r="E26" i="17"/>
  <c r="N25" i="17"/>
  <c r="AD24" i="17"/>
  <c r="AO24" i="17" s="1"/>
  <c r="Y24" i="17"/>
  <c r="Z24" i="17" s="1"/>
  <c r="AK23" i="17"/>
  <c r="AD23" i="17"/>
  <c r="Y23" i="17"/>
  <c r="Z23" i="17" s="1"/>
  <c r="E23" i="17"/>
  <c r="E22" i="17"/>
  <c r="AD21" i="17"/>
  <c r="AO21" i="17" s="1"/>
  <c r="Y21" i="17"/>
  <c r="Z21" i="17" s="1"/>
  <c r="E21" i="17"/>
  <c r="Y20" i="17"/>
  <c r="Z20" i="17" s="1"/>
  <c r="AE19" i="17"/>
  <c r="AO19" i="17" s="1"/>
  <c r="Y19" i="17"/>
  <c r="Z19" i="17" s="1"/>
  <c r="E19" i="17"/>
  <c r="AO18" i="17"/>
  <c r="E18" i="17"/>
  <c r="AF17" i="17"/>
  <c r="AO17" i="17" s="1"/>
  <c r="Y17" i="17"/>
  <c r="Z17" i="17" s="1"/>
  <c r="E17" i="17"/>
  <c r="AK16" i="17"/>
  <c r="AO16" i="17" s="1"/>
  <c r="E16" i="17"/>
  <c r="AD15" i="17"/>
  <c r="AO15" i="17" s="1"/>
  <c r="E15" i="17"/>
  <c r="AO14" i="17"/>
  <c r="AC14" i="17"/>
  <c r="X14" i="17"/>
  <c r="E14" i="17"/>
  <c r="AO12" i="17"/>
  <c r="E12" i="17"/>
  <c r="AO11" i="17"/>
  <c r="E11" i="17"/>
  <c r="X389" i="21"/>
  <c r="AO388" i="21"/>
  <c r="AE388" i="21"/>
  <c r="AE387" i="21"/>
  <c r="AO387" i="21" s="1"/>
  <c r="AE386" i="21"/>
  <c r="AO386" i="21" s="1"/>
  <c r="E385" i="21"/>
  <c r="E384" i="21"/>
  <c r="AO383" i="21"/>
  <c r="AF383" i="21"/>
  <c r="Y383" i="21"/>
  <c r="Z383" i="21" s="1"/>
  <c r="E383" i="21"/>
  <c r="AO382" i="21"/>
  <c r="AE382" i="21"/>
  <c r="E382" i="21"/>
  <c r="AO381" i="21"/>
  <c r="AD381" i="21"/>
  <c r="E381" i="21"/>
  <c r="AE380" i="21"/>
  <c r="AO380" i="21" s="1"/>
  <c r="E380" i="21"/>
  <c r="AE379" i="21"/>
  <c r="AO379" i="21" s="1"/>
  <c r="E379" i="21"/>
  <c r="AL378" i="21"/>
  <c r="AO378" i="21" s="1"/>
  <c r="E378" i="21"/>
  <c r="AE377" i="21"/>
  <c r="AO377" i="21" s="1"/>
  <c r="E377" i="21"/>
  <c r="AO376" i="21"/>
  <c r="AO375" i="21"/>
  <c r="AO374" i="21"/>
  <c r="E374" i="21"/>
  <c r="AO373" i="21"/>
  <c r="Y373" i="21"/>
  <c r="Z373" i="21" s="1"/>
  <c r="AO372" i="21"/>
  <c r="Y372" i="21"/>
  <c r="Z372" i="21" s="1"/>
  <c r="E372" i="21"/>
  <c r="AO371" i="21"/>
  <c r="Z371" i="21"/>
  <c r="Y371" i="21"/>
  <c r="AO370" i="21"/>
  <c r="Y370" i="21"/>
  <c r="Z370" i="21" s="1"/>
  <c r="AO369" i="21"/>
  <c r="AO368" i="21"/>
  <c r="E368" i="21"/>
  <c r="AO367" i="21"/>
  <c r="AO366" i="21"/>
  <c r="AO365" i="21"/>
  <c r="AF364" i="21"/>
  <c r="AO364" i="21" s="1"/>
  <c r="AO363" i="21"/>
  <c r="AE363" i="21"/>
  <c r="Y363" i="21"/>
  <c r="Z363" i="21" s="1"/>
  <c r="AF362" i="21"/>
  <c r="AO362" i="21" s="1"/>
  <c r="AF361" i="21"/>
  <c r="AO361" i="21" s="1"/>
  <c r="AO360" i="21"/>
  <c r="AE360" i="21"/>
  <c r="Y360" i="21"/>
  <c r="Z360" i="21" s="1"/>
  <c r="AE359" i="21"/>
  <c r="AO359" i="21" s="1"/>
  <c r="Y359" i="21"/>
  <c r="Z359" i="21" s="1"/>
  <c r="AO358" i="21"/>
  <c r="AE358" i="21"/>
  <c r="AF357" i="21"/>
  <c r="AO357" i="21" s="1"/>
  <c r="AO356" i="21"/>
  <c r="Z356" i="21"/>
  <c r="Y356" i="21"/>
  <c r="E356" i="21"/>
  <c r="AO355" i="21"/>
  <c r="Y355" i="21"/>
  <c r="Z355" i="21" s="1"/>
  <c r="E355" i="21"/>
  <c r="AG354" i="21"/>
  <c r="AO354" i="21" s="1"/>
  <c r="E354" i="21"/>
  <c r="AG353" i="21"/>
  <c r="Z353" i="21"/>
  <c r="Y353" i="21"/>
  <c r="AE352" i="21"/>
  <c r="AO352" i="21" s="1"/>
  <c r="X352" i="21"/>
  <c r="AO351" i="21"/>
  <c r="AD351" i="21"/>
  <c r="AD350" i="21"/>
  <c r="AO350" i="21" s="1"/>
  <c r="X350" i="21"/>
  <c r="E350" i="21"/>
  <c r="AO349" i="21"/>
  <c r="E349" i="21"/>
  <c r="AO348" i="21"/>
  <c r="E348" i="21"/>
  <c r="AE347" i="21"/>
  <c r="AO347" i="21" s="1"/>
  <c r="AE346" i="21"/>
  <c r="AO346" i="21" s="1"/>
  <c r="AO345" i="21"/>
  <c r="AE345" i="21"/>
  <c r="E344" i="21"/>
  <c r="E343" i="21"/>
  <c r="AE342" i="21"/>
  <c r="AO342" i="21" s="1"/>
  <c r="E342" i="21"/>
  <c r="AE341" i="21"/>
  <c r="AO341" i="21" s="1"/>
  <c r="E341" i="21"/>
  <c r="AO340" i="21"/>
  <c r="AF340" i="21"/>
  <c r="E340" i="21"/>
  <c r="AO339" i="21"/>
  <c r="E339" i="21"/>
  <c r="AD338" i="21"/>
  <c r="AO338" i="21" s="1"/>
  <c r="Y338" i="21"/>
  <c r="Z338" i="21" s="1"/>
  <c r="AD337" i="21"/>
  <c r="AO337" i="21" s="1"/>
  <c r="AH336" i="21"/>
  <c r="Y336" i="21"/>
  <c r="Z336" i="21" s="1"/>
  <c r="AH335" i="21"/>
  <c r="Y335" i="21"/>
  <c r="Z335" i="21" s="1"/>
  <c r="AC334" i="21"/>
  <c r="AB334" i="21"/>
  <c r="Z334" i="21"/>
  <c r="Y334" i="21"/>
  <c r="AN333" i="21"/>
  <c r="AO333" i="21" s="1"/>
  <c r="Y333" i="21"/>
  <c r="Z333" i="21" s="1"/>
  <c r="AF332" i="21"/>
  <c r="AO332" i="21" s="1"/>
  <c r="AO331" i="21"/>
  <c r="AD331" i="21"/>
  <c r="AG330" i="21"/>
  <c r="AO330" i="21" s="1"/>
  <c r="Y330" i="21"/>
  <c r="Z330" i="21" s="1"/>
  <c r="AL329" i="21"/>
  <c r="AO329" i="21" s="1"/>
  <c r="Z329" i="21"/>
  <c r="Y329" i="21"/>
  <c r="AE328" i="21"/>
  <c r="AO328" i="21" s="1"/>
  <c r="Y328" i="21"/>
  <c r="Z328" i="21" s="1"/>
  <c r="Y327" i="21"/>
  <c r="Z327" i="21" s="1"/>
  <c r="AO326" i="21"/>
  <c r="AE326" i="21"/>
  <c r="AF325" i="21"/>
  <c r="AO325" i="21" s="1"/>
  <c r="Y325" i="21"/>
  <c r="Z325" i="21" s="1"/>
  <c r="AE324" i="21"/>
  <c r="AO324" i="21" s="1"/>
  <c r="AO323" i="21"/>
  <c r="AJ323" i="21"/>
  <c r="AH322" i="21"/>
  <c r="AO322" i="21" s="1"/>
  <c r="Y322" i="21"/>
  <c r="Z322" i="21" s="1"/>
  <c r="AF321" i="21"/>
  <c r="AO321" i="21" s="1"/>
  <c r="Z321" i="21"/>
  <c r="Y321" i="21"/>
  <c r="X321" i="21"/>
  <c r="AO320" i="21"/>
  <c r="AE320" i="21"/>
  <c r="AO319" i="21"/>
  <c r="AI319" i="21"/>
  <c r="Y319" i="21"/>
  <c r="Z319" i="21" s="1"/>
  <c r="AF318" i="21"/>
  <c r="AO318" i="21" s="1"/>
  <c r="AO317" i="21"/>
  <c r="AO316" i="21"/>
  <c r="AO315" i="21"/>
  <c r="AF314" i="21"/>
  <c r="AO314" i="21" s="1"/>
  <c r="AO313" i="21"/>
  <c r="AF313" i="21"/>
  <c r="Y313" i="21"/>
  <c r="Z313" i="21" s="1"/>
  <c r="AO312" i="21"/>
  <c r="Z312" i="21"/>
  <c r="Y312" i="21"/>
  <c r="AO311" i="21"/>
  <c r="Z311" i="21"/>
  <c r="Y311" i="21"/>
  <c r="AO310" i="21"/>
  <c r="Z310" i="21"/>
  <c r="Y310" i="21"/>
  <c r="AO309" i="21"/>
  <c r="AH309" i="21"/>
  <c r="Y309" i="21"/>
  <c r="Z309" i="21" s="1"/>
  <c r="AF308" i="21"/>
  <c r="AO308" i="21" s="1"/>
  <c r="Z308" i="21"/>
  <c r="Y308" i="21"/>
  <c r="Z307" i="21"/>
  <c r="Y307" i="21"/>
  <c r="Y306" i="21"/>
  <c r="Z306" i="21" s="1"/>
  <c r="AE305" i="21"/>
  <c r="AO305" i="21" s="1"/>
  <c r="Z305" i="21"/>
  <c r="Y305" i="21"/>
  <c r="AO303" i="21"/>
  <c r="AE303" i="21"/>
  <c r="Y303" i="21"/>
  <c r="Z303" i="21" s="1"/>
  <c r="AE302" i="21"/>
  <c r="AO302" i="21" s="1"/>
  <c r="Z302" i="21"/>
  <c r="Y302" i="21"/>
  <c r="AO301" i="21"/>
  <c r="AG301" i="21"/>
  <c r="Y301" i="21"/>
  <c r="Z301" i="21" s="1"/>
  <c r="E301" i="21"/>
  <c r="Y300" i="21"/>
  <c r="Z300" i="21" s="1"/>
  <c r="AD299" i="21"/>
  <c r="AO299" i="21" s="1"/>
  <c r="E299" i="21"/>
  <c r="AO298" i="21"/>
  <c r="E298" i="21"/>
  <c r="AJ297" i="21"/>
  <c r="AO297" i="21" s="1"/>
  <c r="Z297" i="21"/>
  <c r="Y297" i="21"/>
  <c r="AO296" i="21"/>
  <c r="Y296" i="21"/>
  <c r="Z296" i="21" s="1"/>
  <c r="E296" i="21"/>
  <c r="AO295" i="21"/>
  <c r="Y295" i="21"/>
  <c r="Z295" i="21" s="1"/>
  <c r="AO294" i="21"/>
  <c r="Z294" i="21"/>
  <c r="Y294" i="21"/>
  <c r="AO293" i="21"/>
  <c r="AO292" i="21"/>
  <c r="AO291" i="21"/>
  <c r="AO290" i="21"/>
  <c r="AO289" i="21"/>
  <c r="Y289" i="21"/>
  <c r="Z289" i="21" s="1"/>
  <c r="AO288" i="21"/>
  <c r="Y288" i="21"/>
  <c r="Z288" i="21" s="1"/>
  <c r="AO287" i="21"/>
  <c r="AO286" i="21"/>
  <c r="Y286" i="21"/>
  <c r="Z286" i="21" s="1"/>
  <c r="AO285" i="21"/>
  <c r="Y285" i="21"/>
  <c r="Z285" i="21" s="1"/>
  <c r="AO284" i="21"/>
  <c r="Z284" i="21"/>
  <c r="Y284" i="21"/>
  <c r="AO283" i="21"/>
  <c r="AO282" i="21"/>
  <c r="AO281" i="21"/>
  <c r="AO280" i="21"/>
  <c r="AK279" i="21"/>
  <c r="AO279" i="21" s="1"/>
  <c r="Z279" i="21"/>
  <c r="Y279" i="21"/>
  <c r="AE278" i="21"/>
  <c r="AO278" i="21" s="1"/>
  <c r="AO277" i="21"/>
  <c r="AH277" i="21"/>
  <c r="Y277" i="21"/>
  <c r="Z277" i="21" s="1"/>
  <c r="AO276" i="21"/>
  <c r="AE276" i="21"/>
  <c r="AO275" i="21"/>
  <c r="E275" i="21"/>
  <c r="AO274" i="21"/>
  <c r="AF274" i="21"/>
  <c r="E274" i="21"/>
  <c r="AO273" i="21"/>
  <c r="AL273" i="21"/>
  <c r="Y273" i="21"/>
  <c r="Z273" i="21" s="1"/>
  <c r="AJ272" i="21"/>
  <c r="AO272" i="21" s="1"/>
  <c r="Y272" i="21"/>
  <c r="Z272" i="21" s="1"/>
  <c r="E272" i="21"/>
  <c r="AO271" i="21"/>
  <c r="AE271" i="21"/>
  <c r="E271" i="21"/>
  <c r="AE270" i="21"/>
  <c r="AO270" i="21" s="1"/>
  <c r="AJ269" i="21"/>
  <c r="AO269" i="21" s="1"/>
  <c r="Z269" i="21"/>
  <c r="Y269" i="21"/>
  <c r="AE268" i="21"/>
  <c r="AO268" i="21" s="1"/>
  <c r="Y268" i="21"/>
  <c r="Z268" i="21" s="1"/>
  <c r="Y267" i="21"/>
  <c r="Z267" i="21" s="1"/>
  <c r="AO266" i="21"/>
  <c r="AE266" i="21"/>
  <c r="X266" i="21"/>
  <c r="AE265" i="21"/>
  <c r="AO265" i="21" s="1"/>
  <c r="X265" i="21"/>
  <c r="AF264" i="21"/>
  <c r="AO264" i="21" s="1"/>
  <c r="Z264" i="21"/>
  <c r="Y264" i="21"/>
  <c r="AF263" i="21"/>
  <c r="AO263" i="21" s="1"/>
  <c r="Y263" i="21"/>
  <c r="Z263" i="21" s="1"/>
  <c r="AJ262" i="21"/>
  <c r="AO262" i="21" s="1"/>
  <c r="Z262" i="21"/>
  <c r="Y262" i="21"/>
  <c r="AN261" i="21"/>
  <c r="AO261" i="21" s="1"/>
  <c r="Y261" i="21"/>
  <c r="Z261" i="21" s="1"/>
  <c r="AE259" i="21"/>
  <c r="AO259" i="21" s="1"/>
  <c r="AO257" i="21"/>
  <c r="AG257" i="21"/>
  <c r="Y257" i="21"/>
  <c r="Z257" i="21" s="1"/>
  <c r="AE255" i="21"/>
  <c r="AO255" i="21" s="1"/>
  <c r="Y255" i="21"/>
  <c r="Z255" i="21" s="1"/>
  <c r="AO254" i="21"/>
  <c r="AG254" i="21"/>
  <c r="AH253" i="21"/>
  <c r="AO253" i="21" s="1"/>
  <c r="AH252" i="21"/>
  <c r="AO252" i="21" s="1"/>
  <c r="Y252" i="21"/>
  <c r="Z252" i="21" s="1"/>
  <c r="AO251" i="21"/>
  <c r="AF251" i="21"/>
  <c r="Y251" i="21"/>
  <c r="Z251" i="21" s="1"/>
  <c r="AO250" i="21"/>
  <c r="AO249" i="21"/>
  <c r="AE248" i="21"/>
  <c r="AO248" i="21" s="1"/>
  <c r="AO247" i="21"/>
  <c r="AE247" i="21"/>
  <c r="E247" i="21"/>
  <c r="AO246" i="21"/>
  <c r="AO245" i="21"/>
  <c r="Z245" i="21"/>
  <c r="Y245" i="21"/>
  <c r="AO244" i="21"/>
  <c r="Z244" i="21"/>
  <c r="Y244" i="21"/>
  <c r="AO243" i="21"/>
  <c r="Y243" i="21"/>
  <c r="Z243" i="21" s="1"/>
  <c r="AO242" i="21"/>
  <c r="Y242" i="21"/>
  <c r="Z242" i="21" s="1"/>
  <c r="E242" i="21"/>
  <c r="AL241" i="21"/>
  <c r="AO241" i="21" s="1"/>
  <c r="Y241" i="21"/>
  <c r="Z241" i="21" s="1"/>
  <c r="E241" i="21"/>
  <c r="AO240" i="21"/>
  <c r="Y240" i="21"/>
  <c r="Z240" i="21" s="1"/>
  <c r="AO239" i="21"/>
  <c r="Z239" i="21"/>
  <c r="Y239" i="21"/>
  <c r="AH238" i="21"/>
  <c r="AO238" i="21" s="1"/>
  <c r="AD237" i="21"/>
  <c r="AC237" i="21"/>
  <c r="AB237" i="21"/>
  <c r="AO237" i="21" s="1"/>
  <c r="AO236" i="21"/>
  <c r="AD236" i="21"/>
  <c r="AE235" i="21"/>
  <c r="AO235" i="21" s="1"/>
  <c r="Y235" i="21"/>
  <c r="Z235" i="21" s="1"/>
  <c r="AO234" i="21"/>
  <c r="AL234" i="21"/>
  <c r="Z234" i="21"/>
  <c r="Y234" i="21"/>
  <c r="AO233" i="21"/>
  <c r="Z233" i="21"/>
  <c r="Y233" i="21"/>
  <c r="AH232" i="21"/>
  <c r="AO232" i="21" s="1"/>
  <c r="AO231" i="21"/>
  <c r="AO230" i="21"/>
  <c r="AO229" i="21"/>
  <c r="Y229" i="21"/>
  <c r="Z229" i="21" s="1"/>
  <c r="AO228" i="21"/>
  <c r="Y228" i="21"/>
  <c r="Z228" i="21" s="1"/>
  <c r="AO227" i="21"/>
  <c r="Y227" i="21"/>
  <c r="Z227" i="21" s="1"/>
  <c r="AO226" i="21"/>
  <c r="Z226" i="21"/>
  <c r="Y226" i="21"/>
  <c r="AO225" i="21"/>
  <c r="Z225" i="21"/>
  <c r="Y225" i="21"/>
  <c r="AO224" i="21"/>
  <c r="Y224" i="21"/>
  <c r="Z224" i="21" s="1"/>
  <c r="AO223" i="21"/>
  <c r="AO222" i="21"/>
  <c r="Y222" i="21"/>
  <c r="Z222" i="21" s="1"/>
  <c r="AO221" i="21"/>
  <c r="Z221" i="21"/>
  <c r="Y221" i="21"/>
  <c r="AO220" i="21"/>
  <c r="Z220" i="21"/>
  <c r="Y220" i="21"/>
  <c r="AO219" i="21"/>
  <c r="Z219" i="21"/>
  <c r="Y219" i="21"/>
  <c r="AO218" i="21"/>
  <c r="Y218" i="21"/>
  <c r="Z218" i="21" s="1"/>
  <c r="AO217" i="21"/>
  <c r="Y217" i="21"/>
  <c r="Z217" i="21" s="1"/>
  <c r="AO216" i="21"/>
  <c r="Y216" i="21"/>
  <c r="Z216" i="21" s="1"/>
  <c r="AO215" i="21"/>
  <c r="Y215" i="21"/>
  <c r="Z215" i="21" s="1"/>
  <c r="AO214" i="21"/>
  <c r="Y214" i="21"/>
  <c r="Z214" i="21" s="1"/>
  <c r="AO213" i="21"/>
  <c r="AO212" i="21"/>
  <c r="Y212" i="21"/>
  <c r="Z212" i="21" s="1"/>
  <c r="AO211" i="21"/>
  <c r="Y211" i="21"/>
  <c r="Z211" i="21" s="1"/>
  <c r="AO210" i="21"/>
  <c r="AD210" i="21"/>
  <c r="Z210" i="21"/>
  <c r="Y210" i="21"/>
  <c r="AO209" i="21"/>
  <c r="Z209" i="21"/>
  <c r="Y209" i="21"/>
  <c r="AO208" i="21"/>
  <c r="Z208" i="21"/>
  <c r="Y208" i="21"/>
  <c r="AO207" i="21"/>
  <c r="Y207" i="21"/>
  <c r="Z207" i="21" s="1"/>
  <c r="AO206" i="21"/>
  <c r="AK206" i="21"/>
  <c r="Y206" i="21"/>
  <c r="Z206" i="21" s="1"/>
  <c r="AL205" i="21"/>
  <c r="AO205" i="21" s="1"/>
  <c r="Y205" i="21"/>
  <c r="Z205" i="21" s="1"/>
  <c r="AO204" i="21"/>
  <c r="AJ204" i="21"/>
  <c r="AK203" i="21"/>
  <c r="AO203" i="21" s="1"/>
  <c r="AI202" i="21"/>
  <c r="AO202" i="21" s="1"/>
  <c r="AI201" i="21"/>
  <c r="AO201" i="21" s="1"/>
  <c r="Z201" i="21"/>
  <c r="Y201" i="21"/>
  <c r="AF200" i="21"/>
  <c r="AO200" i="21" s="1"/>
  <c r="AJ199" i="21"/>
  <c r="AO199" i="21" s="1"/>
  <c r="Y199" i="21"/>
  <c r="Z199" i="21" s="1"/>
  <c r="AO198" i="21"/>
  <c r="AF198" i="21"/>
  <c r="Y198" i="21"/>
  <c r="Z198" i="21" s="1"/>
  <c r="AO197" i="21"/>
  <c r="AO196" i="21"/>
  <c r="Y196" i="21"/>
  <c r="Z196" i="21" s="1"/>
  <c r="E196" i="21"/>
  <c r="AO195" i="21"/>
  <c r="Y195" i="21"/>
  <c r="Z195" i="21" s="1"/>
  <c r="AO194" i="21"/>
  <c r="Z194" i="21"/>
  <c r="Y194" i="21"/>
  <c r="E194" i="21"/>
  <c r="AO193" i="21"/>
  <c r="Y193" i="21"/>
  <c r="Z193" i="21" s="1"/>
  <c r="AO192" i="21"/>
  <c r="Y192" i="21"/>
  <c r="Z192" i="21" s="1"/>
  <c r="E192" i="21"/>
  <c r="AO191" i="21"/>
  <c r="Z191" i="21"/>
  <c r="Y191" i="21"/>
  <c r="AO190" i="21"/>
  <c r="Z190" i="21"/>
  <c r="Y190" i="21"/>
  <c r="E190" i="21"/>
  <c r="AO189" i="21"/>
  <c r="Y189" i="21"/>
  <c r="Z189" i="21" s="1"/>
  <c r="AO188" i="21"/>
  <c r="Y188" i="21"/>
  <c r="Z188" i="21" s="1"/>
  <c r="E188" i="21"/>
  <c r="AO187" i="21"/>
  <c r="Y187" i="21"/>
  <c r="Z187" i="21" s="1"/>
  <c r="AO186" i="21"/>
  <c r="E186" i="21"/>
  <c r="AO185" i="21"/>
  <c r="Z185" i="21"/>
  <c r="Y185" i="21"/>
  <c r="AO184" i="21"/>
  <c r="Y184" i="21"/>
  <c r="Z184" i="21" s="1"/>
  <c r="E184" i="21"/>
  <c r="AG183" i="21"/>
  <c r="AO183" i="21" s="1"/>
  <c r="E183" i="21"/>
  <c r="AE182" i="21"/>
  <c r="AO182" i="21" s="1"/>
  <c r="E182" i="21"/>
  <c r="AF181" i="21"/>
  <c r="AO181" i="21" s="1"/>
  <c r="E181" i="21"/>
  <c r="AO180" i="21"/>
  <c r="Z180" i="21"/>
  <c r="Y180" i="21"/>
  <c r="E180" i="21"/>
  <c r="AO179" i="21"/>
  <c r="AO178" i="21"/>
  <c r="AO177" i="21"/>
  <c r="AO176" i="21"/>
  <c r="AO175" i="21"/>
  <c r="AO174" i="21"/>
  <c r="Y174" i="21"/>
  <c r="Z174" i="21" s="1"/>
  <c r="AO173" i="21"/>
  <c r="Y173" i="21"/>
  <c r="Z173" i="21" s="1"/>
  <c r="AO172" i="21"/>
  <c r="Y172" i="21"/>
  <c r="Z172" i="21" s="1"/>
  <c r="AO171" i="21"/>
  <c r="Z171" i="21"/>
  <c r="Y171" i="21"/>
  <c r="AO170" i="21"/>
  <c r="AO169" i="21"/>
  <c r="AF169" i="21"/>
  <c r="AF168" i="21"/>
  <c r="AO168" i="21" s="1"/>
  <c r="Y168" i="21"/>
  <c r="Z168" i="21" s="1"/>
  <c r="AI167" i="21"/>
  <c r="AO167" i="21" s="1"/>
  <c r="Z167" i="21"/>
  <c r="Y167" i="21"/>
  <c r="AF166" i="21"/>
  <c r="AO166" i="21" s="1"/>
  <c r="AH165" i="21"/>
  <c r="AO165" i="21" s="1"/>
  <c r="Y165" i="21"/>
  <c r="Z165" i="21" s="1"/>
  <c r="AO164" i="21"/>
  <c r="AF164" i="21"/>
  <c r="AE163" i="21"/>
  <c r="AO163" i="21" s="1"/>
  <c r="Y163" i="21"/>
  <c r="Z163" i="21" s="1"/>
  <c r="AF162" i="21"/>
  <c r="AO162" i="21" s="1"/>
  <c r="AO161" i="21"/>
  <c r="AE161" i="21"/>
  <c r="AE160" i="21"/>
  <c r="AO160" i="21" s="1"/>
  <c r="AM159" i="21"/>
  <c r="AO159" i="21" s="1"/>
  <c r="AM158" i="21"/>
  <c r="AO158" i="21" s="1"/>
  <c r="Z158" i="21"/>
  <c r="Y158" i="21"/>
  <c r="AH157" i="21"/>
  <c r="AO157" i="21" s="1"/>
  <c r="Y157" i="21"/>
  <c r="Z157" i="21" s="1"/>
  <c r="AE155" i="21"/>
  <c r="AO155" i="21" s="1"/>
  <c r="AO154" i="21"/>
  <c r="AF153" i="21"/>
  <c r="AO153" i="21" s="1"/>
  <c r="AO152" i="21"/>
  <c r="AK152" i="21"/>
  <c r="Z152" i="21"/>
  <c r="Y152" i="21"/>
  <c r="AG151" i="21"/>
  <c r="AO151" i="21" s="1"/>
  <c r="Y151" i="21"/>
  <c r="Z151" i="21" s="1"/>
  <c r="AO150" i="21"/>
  <c r="AL150" i="21"/>
  <c r="Z150" i="21"/>
  <c r="Y150" i="21"/>
  <c r="AK149" i="21"/>
  <c r="AO149" i="21" s="1"/>
  <c r="Y149" i="21"/>
  <c r="Z149" i="21" s="1"/>
  <c r="AO148" i="21"/>
  <c r="AG148" i="21"/>
  <c r="Z148" i="21"/>
  <c r="Y148" i="21"/>
  <c r="AE147" i="21"/>
  <c r="AO147" i="21" s="1"/>
  <c r="AL146" i="21"/>
  <c r="AO146" i="21" s="1"/>
  <c r="Z146" i="21"/>
  <c r="Y146" i="21"/>
  <c r="AO145" i="21"/>
  <c r="AF145" i="21"/>
  <c r="Y145" i="21"/>
  <c r="Z145" i="21" s="1"/>
  <c r="AF144" i="21"/>
  <c r="AO144" i="21" s="1"/>
  <c r="AO143" i="21"/>
  <c r="AJ143" i="21"/>
  <c r="AO142" i="21"/>
  <c r="AG142" i="21"/>
  <c r="AH141" i="21"/>
  <c r="AO141" i="21" s="1"/>
  <c r="AF140" i="21"/>
  <c r="AO140" i="21" s="1"/>
  <c r="AO139" i="21"/>
  <c r="AK139" i="21"/>
  <c r="Z139" i="21"/>
  <c r="Y139" i="21"/>
  <c r="AD138" i="21"/>
  <c r="AO138" i="21" s="1"/>
  <c r="Y138" i="21"/>
  <c r="Z138" i="21" s="1"/>
  <c r="AO137" i="21"/>
  <c r="AF137" i="21"/>
  <c r="AO136" i="21"/>
  <c r="AH136" i="21"/>
  <c r="E136" i="21"/>
  <c r="AO135" i="21"/>
  <c r="AF135" i="21"/>
  <c r="E135" i="21"/>
  <c r="AO134" i="21"/>
  <c r="AF134" i="21"/>
  <c r="E134" i="21"/>
  <c r="AE133" i="21"/>
  <c r="AO133" i="21" s="1"/>
  <c r="E133" i="21"/>
  <c r="AO132" i="21"/>
  <c r="AE131" i="21"/>
  <c r="AO131" i="21" s="1"/>
  <c r="Y131" i="21"/>
  <c r="Z131" i="21" s="1"/>
  <c r="E131" i="21"/>
  <c r="AD130" i="21"/>
  <c r="AO130" i="21" s="1"/>
  <c r="E130" i="21"/>
  <c r="E129" i="21"/>
  <c r="AO128" i="21"/>
  <c r="AD128" i="21"/>
  <c r="E128" i="21"/>
  <c r="AO127" i="21"/>
  <c r="Y127" i="21"/>
  <c r="Z127" i="21" s="1"/>
  <c r="E127" i="21"/>
  <c r="AE126" i="21"/>
  <c r="E126" i="21"/>
  <c r="AL125" i="21"/>
  <c r="AO124" i="21"/>
  <c r="Y124" i="21"/>
  <c r="Z124" i="21" s="1"/>
  <c r="AO123" i="21"/>
  <c r="Y123" i="21"/>
  <c r="Z123" i="21" s="1"/>
  <c r="AO122" i="21"/>
  <c r="Y122" i="21"/>
  <c r="Z122" i="21" s="1"/>
  <c r="AD121" i="21"/>
  <c r="AO121" i="21" s="1"/>
  <c r="Z121" i="21"/>
  <c r="Y121" i="21"/>
  <c r="AD120" i="21"/>
  <c r="AO120" i="21" s="1"/>
  <c r="Y120" i="21"/>
  <c r="Z120" i="21" s="1"/>
  <c r="AO119" i="21"/>
  <c r="Y119" i="21"/>
  <c r="Z119" i="21" s="1"/>
  <c r="AK118" i="21"/>
  <c r="AK117" i="21"/>
  <c r="AO117" i="21" s="1"/>
  <c r="AE117" i="21"/>
  <c r="Z117" i="21"/>
  <c r="Y117" i="21"/>
  <c r="AD116" i="21"/>
  <c r="AD115" i="21"/>
  <c r="AD114" i="21"/>
  <c r="AD113" i="21"/>
  <c r="AO113" i="21" s="1"/>
  <c r="Y113" i="21"/>
  <c r="Z113" i="21" s="1"/>
  <c r="AD112" i="21"/>
  <c r="AL110" i="21"/>
  <c r="AO110" i="21" s="1"/>
  <c r="Y110" i="21"/>
  <c r="Z110" i="21" s="1"/>
  <c r="E109" i="21"/>
  <c r="AM108" i="21"/>
  <c r="E108" i="21"/>
  <c r="E107" i="21"/>
  <c r="AM106" i="21"/>
  <c r="AO106" i="21" s="1"/>
  <c r="Y106" i="21"/>
  <c r="Z106" i="21" s="1"/>
  <c r="E106" i="21"/>
  <c r="AF105" i="21"/>
  <c r="AO105" i="21" s="1"/>
  <c r="Y105" i="21"/>
  <c r="Z105" i="21" s="1"/>
  <c r="AO104" i="21"/>
  <c r="AI104" i="21"/>
  <c r="Y104" i="21"/>
  <c r="Z104" i="21" s="1"/>
  <c r="AH103" i="21"/>
  <c r="AO103" i="21" s="1"/>
  <c r="Y103" i="21"/>
  <c r="Z103" i="21" s="1"/>
  <c r="AO102" i="21"/>
  <c r="AG102" i="21"/>
  <c r="AF101" i="21"/>
  <c r="AO101" i="21" s="1"/>
  <c r="E101" i="21"/>
  <c r="AO100" i="21"/>
  <c r="AF100" i="21"/>
  <c r="AF99" i="21"/>
  <c r="AO99" i="21" s="1"/>
  <c r="E99" i="21"/>
  <c r="AD98" i="21"/>
  <c r="AO98" i="21" s="1"/>
  <c r="E98" i="21"/>
  <c r="AL96" i="21"/>
  <c r="Y96" i="21"/>
  <c r="Z96" i="21" s="1"/>
  <c r="AK95" i="21"/>
  <c r="AL94" i="21"/>
  <c r="AO94" i="21" s="1"/>
  <c r="Z94" i="21"/>
  <c r="Y94" i="21"/>
  <c r="E94" i="21"/>
  <c r="AO92" i="21"/>
  <c r="Y92" i="21"/>
  <c r="Z92" i="21" s="1"/>
  <c r="AO91" i="21"/>
  <c r="AO90" i="21"/>
  <c r="E90" i="21"/>
  <c r="AO89" i="21"/>
  <c r="E89" i="21"/>
  <c r="AO88" i="21"/>
  <c r="E88" i="21"/>
  <c r="AO87" i="21"/>
  <c r="E87" i="21"/>
  <c r="AH86" i="21"/>
  <c r="AO86" i="21" s="1"/>
  <c r="AO85" i="21"/>
  <c r="Z85" i="21"/>
  <c r="Y85" i="21"/>
  <c r="AE84" i="21"/>
  <c r="AO84" i="21" s="1"/>
  <c r="Y84" i="21"/>
  <c r="Z84" i="21" s="1"/>
  <c r="AO83" i="21"/>
  <c r="AE83" i="21"/>
  <c r="AO82" i="21"/>
  <c r="AG82" i="21"/>
  <c r="Y82" i="21"/>
  <c r="Z82" i="21" s="1"/>
  <c r="AD81" i="21"/>
  <c r="Y81" i="21"/>
  <c r="Z81" i="21" s="1"/>
  <c r="I81" i="21"/>
  <c r="AO80" i="21"/>
  <c r="AG80" i="21"/>
  <c r="AD80" i="21"/>
  <c r="Y80" i="21"/>
  <c r="K80" i="21"/>
  <c r="AH79" i="21"/>
  <c r="AO79" i="21" s="1"/>
  <c r="AD79" i="21"/>
  <c r="Z79" i="21"/>
  <c r="Y79" i="21"/>
  <c r="AO78" i="21"/>
  <c r="AD78" i="21"/>
  <c r="AD77" i="21"/>
  <c r="AO77" i="21" s="1"/>
  <c r="E77" i="21"/>
  <c r="AO76" i="21"/>
  <c r="AD76" i="21"/>
  <c r="AD75" i="21"/>
  <c r="AO75" i="21" s="1"/>
  <c r="E75" i="21"/>
  <c r="AO74" i="21"/>
  <c r="AD74" i="21"/>
  <c r="AO73" i="21"/>
  <c r="AD73" i="21"/>
  <c r="E73" i="21"/>
  <c r="AO72" i="21"/>
  <c r="AD72" i="21"/>
  <c r="AO71" i="21"/>
  <c r="AD71" i="21"/>
  <c r="E71" i="21"/>
  <c r="AO70" i="21"/>
  <c r="AD70" i="21"/>
  <c r="AD69" i="21"/>
  <c r="AD68" i="21"/>
  <c r="AO68" i="21" s="1"/>
  <c r="E68" i="21"/>
  <c r="AO67" i="21"/>
  <c r="AD67" i="21"/>
  <c r="AD66" i="21"/>
  <c r="AD65" i="21"/>
  <c r="AO65" i="21" s="1"/>
  <c r="E65" i="21"/>
  <c r="AO64" i="21"/>
  <c r="AD64" i="21"/>
  <c r="AD63" i="21"/>
  <c r="AD62" i="21"/>
  <c r="AO62" i="21" s="1"/>
  <c r="E62" i="21"/>
  <c r="AO61" i="21"/>
  <c r="AD61" i="21"/>
  <c r="AD60" i="21"/>
  <c r="AO59" i="21"/>
  <c r="AD59" i="21"/>
  <c r="E59" i="21"/>
  <c r="AO58" i="21"/>
  <c r="AD58" i="21"/>
  <c r="AD57" i="21"/>
  <c r="AD56" i="21"/>
  <c r="AO56" i="21" s="1"/>
  <c r="E56" i="21"/>
  <c r="AO55" i="21"/>
  <c r="AD55" i="21"/>
  <c r="AO53" i="21"/>
  <c r="AD53" i="21"/>
  <c r="E53" i="21"/>
  <c r="AO52" i="21"/>
  <c r="AD52" i="21"/>
  <c r="AO50" i="21"/>
  <c r="AD50" i="21"/>
  <c r="E50" i="21"/>
  <c r="AO49" i="21"/>
  <c r="AE49" i="21"/>
  <c r="Z49" i="21"/>
  <c r="Y49" i="21"/>
  <c r="E49" i="21"/>
  <c r="AO48" i="21"/>
  <c r="AD48" i="21"/>
  <c r="Y48" i="21"/>
  <c r="Z48" i="21" s="1"/>
  <c r="X48" i="21"/>
  <c r="E48" i="21"/>
  <c r="AO47" i="21"/>
  <c r="Y47" i="21"/>
  <c r="Z47" i="21" s="1"/>
  <c r="E47" i="21"/>
  <c r="Y46" i="21"/>
  <c r="Z46" i="21" s="1"/>
  <c r="AE45" i="21"/>
  <c r="Z45" i="21"/>
  <c r="Y45" i="21"/>
  <c r="Y44" i="21"/>
  <c r="Z44" i="21" s="1"/>
  <c r="AE43" i="21"/>
  <c r="AO43" i="21" s="1"/>
  <c r="Z43" i="21"/>
  <c r="Y43" i="21"/>
  <c r="E43" i="21"/>
  <c r="AH42" i="21"/>
  <c r="AO42" i="21" s="1"/>
  <c r="Z42" i="21"/>
  <c r="Y42" i="21"/>
  <c r="E42" i="21"/>
  <c r="AO41" i="21"/>
  <c r="AB41" i="21"/>
  <c r="Y41" i="21"/>
  <c r="AC41" i="21" s="1"/>
  <c r="E41" i="21"/>
  <c r="AC40" i="21"/>
  <c r="AB40" i="21"/>
  <c r="AO40" i="21" s="1"/>
  <c r="Y40" i="21"/>
  <c r="Z40" i="21" s="1"/>
  <c r="E40" i="21"/>
  <c r="AC39" i="21"/>
  <c r="AB39" i="21"/>
  <c r="AO39" i="21" s="1"/>
  <c r="E39" i="21"/>
  <c r="AO38" i="21"/>
  <c r="AC38" i="21"/>
  <c r="AB38" i="21"/>
  <c r="E38" i="21"/>
  <c r="AO37" i="21"/>
  <c r="AO36" i="21"/>
  <c r="X36" i="21"/>
  <c r="X37" i="21" s="1"/>
  <c r="AE35" i="21"/>
  <c r="AE34" i="21"/>
  <c r="AO33" i="21"/>
  <c r="AE33" i="21"/>
  <c r="AE32" i="21"/>
  <c r="AO32" i="21" s="1"/>
  <c r="AE31" i="21"/>
  <c r="AO31" i="21" s="1"/>
  <c r="AO30" i="21"/>
  <c r="X30" i="21"/>
  <c r="AO29" i="21"/>
  <c r="AF29" i="21"/>
  <c r="E29" i="21"/>
  <c r="AO28" i="21"/>
  <c r="AD28" i="21"/>
  <c r="Y28" i="21"/>
  <c r="Z28" i="21" s="1"/>
  <c r="E28" i="21"/>
  <c r="AO27" i="21"/>
  <c r="X27" i="21"/>
  <c r="AD26" i="21"/>
  <c r="AO26" i="21" s="1"/>
  <c r="Y26" i="21"/>
  <c r="Z26" i="21" s="1"/>
  <c r="E26" i="21"/>
  <c r="N25" i="21"/>
  <c r="AO24" i="21"/>
  <c r="AD24" i="21"/>
  <c r="Y24" i="21"/>
  <c r="Z24" i="21" s="1"/>
  <c r="AK23" i="21"/>
  <c r="AD23" i="21"/>
  <c r="AO23" i="21" s="1"/>
  <c r="Y23" i="21"/>
  <c r="Z23" i="21" s="1"/>
  <c r="E23" i="21"/>
  <c r="AJ22" i="21"/>
  <c r="AO22" i="21" s="1"/>
  <c r="E22" i="21"/>
  <c r="AD21" i="21"/>
  <c r="AO21" i="21" s="1"/>
  <c r="Y21" i="21"/>
  <c r="Z21" i="21" s="1"/>
  <c r="E21" i="21"/>
  <c r="AD20" i="21"/>
  <c r="AO20" i="21" s="1"/>
  <c r="E20" i="21"/>
  <c r="Y19" i="21"/>
  <c r="Z19" i="21" s="1"/>
  <c r="AE18" i="21"/>
  <c r="AO18" i="21" s="1"/>
  <c r="Y18" i="21"/>
  <c r="Z18" i="21" s="1"/>
  <c r="E18" i="21"/>
  <c r="AC17" i="21"/>
  <c r="AB17" i="21"/>
  <c r="AO17" i="21" s="1"/>
  <c r="Y17" i="21"/>
  <c r="Z17" i="21" s="1"/>
  <c r="E17" i="21"/>
  <c r="AF16" i="21"/>
  <c r="AO16" i="21" s="1"/>
  <c r="Y16" i="21"/>
  <c r="Z16" i="21" s="1"/>
  <c r="E16" i="21"/>
  <c r="AK15" i="21"/>
  <c r="AO15" i="21" s="1"/>
  <c r="Y15" i="21"/>
  <c r="Z15" i="21" s="1"/>
  <c r="E15" i="21"/>
  <c r="AD14" i="21"/>
  <c r="AO14" i="21" s="1"/>
  <c r="Z14" i="21"/>
  <c r="Y14" i="21"/>
  <c r="E14" i="21"/>
  <c r="AO13" i="21"/>
  <c r="AC13" i="21"/>
  <c r="X13" i="21"/>
  <c r="E13" i="21"/>
  <c r="AO12" i="21"/>
  <c r="AC12" i="21"/>
  <c r="E12" i="21"/>
  <c r="AO11" i="21"/>
  <c r="AC11" i="21"/>
  <c r="E11" i="21"/>
  <c r="X27" i="17" l="1"/>
  <c r="Z14" i="17"/>
  <c r="AG46" i="17"/>
  <c r="AO46" i="17" s="1"/>
  <c r="AO89" i="17"/>
  <c r="AO88" i="17"/>
  <c r="X390" i="21"/>
  <c r="Z41" i="21"/>
  <c r="AP14" i="17"/>
  <c r="AP46" i="17"/>
  <c r="AO59" i="17"/>
  <c r="AO60" i="17"/>
  <c r="AG291" i="17"/>
  <c r="AO291" i="17" s="1"/>
  <c r="AO236" i="17"/>
  <c r="AO220" i="17"/>
  <c r="AO23" i="17"/>
  <c r="AO82" i="17"/>
  <c r="Z38" i="17"/>
  <c r="AO81" i="17"/>
  <c r="Y291" i="17"/>
  <c r="Z291" i="17" s="1"/>
  <c r="Z300" i="17"/>
  <c r="Z41" i="17"/>
  <c r="Y46" i="17"/>
  <c r="Z46" i="17" s="1"/>
</calcChain>
</file>

<file path=xl/comments1.xml><?xml version="1.0" encoding="utf-8"?>
<comments xmlns="http://schemas.openxmlformats.org/spreadsheetml/2006/main">
  <authors>
    <author>Realpe</author>
    <author>MAYRA SALAZAR</author>
  </authors>
  <commentList>
    <comment ref="U152" authorId="0">
      <text>
        <r>
          <rPr>
            <b/>
            <sz val="9"/>
            <color indexed="81"/>
            <rFont val="Tahoma"/>
            <family val="2"/>
          </rPr>
          <t>Realpe:</t>
        </r>
        <r>
          <rPr>
            <sz val="9"/>
            <color indexed="81"/>
            <rFont val="Tahoma"/>
            <family val="2"/>
          </rPr>
          <t xml:space="preserve">
Contrato culmina en septiembre del 2020.</t>
        </r>
      </text>
    </comment>
    <comment ref="X333" authorId="1">
      <text>
        <r>
          <rPr>
            <b/>
            <sz val="9"/>
            <color indexed="81"/>
            <rFont val="Tahoma"/>
            <charset val="1"/>
          </rPr>
          <t>MAYRA SALAZAR:</t>
        </r>
        <r>
          <rPr>
            <sz val="9"/>
            <color indexed="81"/>
            <rFont val="Tahoma"/>
            <charset val="1"/>
          </rPr>
          <t xml:space="preserve">
CONTRATO DE ARRASTRE  SE CADUCA EN ENERO DEL 2020</t>
        </r>
      </text>
    </comment>
    <comment ref="X334" authorId="1">
      <text>
        <r>
          <rPr>
            <b/>
            <sz val="9"/>
            <color indexed="81"/>
            <rFont val="Tahoma"/>
            <charset val="1"/>
          </rPr>
          <t>MAYRA SALAZAR:</t>
        </r>
        <r>
          <rPr>
            <sz val="9"/>
            <color indexed="81"/>
            <rFont val="Tahoma"/>
            <charset val="1"/>
          </rPr>
          <t xml:space="preserve">
CONTRATO DE ARRASTRE INICIA EN EL MES DE ENRO 2020</t>
        </r>
      </text>
    </comment>
    <comment ref="X335" authorId="1">
      <text>
        <r>
          <rPr>
            <b/>
            <sz val="9"/>
            <color indexed="81"/>
            <rFont val="Tahoma"/>
            <charset val="1"/>
          </rPr>
          <t>MAYRA SALAZAR:</t>
        </r>
        <r>
          <rPr>
            <sz val="9"/>
            <color indexed="81"/>
            <rFont val="Tahoma"/>
            <charset val="1"/>
          </rPr>
          <t xml:space="preserve">
CONTRATACIÓN PARA DOS AÑOS</t>
        </r>
      </text>
    </comment>
    <comment ref="X336" authorId="1">
      <text>
        <r>
          <rPr>
            <b/>
            <sz val="9"/>
            <color indexed="81"/>
            <rFont val="Tahoma"/>
            <charset val="1"/>
          </rPr>
          <t>MAYRA SALAZAR:</t>
        </r>
        <r>
          <rPr>
            <sz val="9"/>
            <color indexed="81"/>
            <rFont val="Tahoma"/>
            <charset val="1"/>
          </rPr>
          <t xml:space="preserve">
contratao para 2 años
</t>
        </r>
      </text>
    </comment>
    <comment ref="W341" authorId="0">
      <text>
        <r>
          <rPr>
            <b/>
            <sz val="9"/>
            <color indexed="81"/>
            <rFont val="Tahoma"/>
            <family val="2"/>
          </rPr>
          <t>Realpe:</t>
        </r>
        <r>
          <rPr>
            <sz val="9"/>
            <color indexed="81"/>
            <rFont val="Tahoma"/>
            <family val="2"/>
          </rPr>
          <t xml:space="preserve">
Esta partida se solicita en el caso que se termine el convenio con el Departamento de Seguridad de los EEUU y el Ministerio del Interior</t>
        </r>
      </text>
    </comment>
    <comment ref="X378" authorId="0">
      <text>
        <r>
          <rPr>
            <b/>
            <sz val="9"/>
            <color indexed="81"/>
            <rFont val="Tahoma"/>
            <family val="2"/>
          </rPr>
          <t>Realpe:</t>
        </r>
        <r>
          <rPr>
            <sz val="9"/>
            <color indexed="81"/>
            <rFont val="Tahoma"/>
            <family val="2"/>
          </rPr>
          <t xml:space="preserve">
ya esta considerado en el valor global
</t>
        </r>
      </text>
    </comment>
  </commentList>
</comments>
</file>

<file path=xl/comments2.xml><?xml version="1.0" encoding="utf-8"?>
<comments xmlns="http://schemas.openxmlformats.org/spreadsheetml/2006/main">
  <authors>
    <author>MAYRA SALAZAR</author>
  </authors>
  <commentList>
    <comment ref="X299" authorId="0">
      <text>
        <r>
          <rPr>
            <b/>
            <sz val="9"/>
            <color indexed="81"/>
            <rFont val="Tahoma"/>
            <charset val="1"/>
          </rPr>
          <t>MAYRA SALAZAR:</t>
        </r>
        <r>
          <rPr>
            <sz val="9"/>
            <color indexed="81"/>
            <rFont val="Tahoma"/>
            <charset val="1"/>
          </rPr>
          <t xml:space="preserve">
CONTRATO DE ARRASTRE  SE CADUCA EN ENERO DEL 2020</t>
        </r>
      </text>
    </comment>
    <comment ref="X300" authorId="0">
      <text>
        <r>
          <rPr>
            <b/>
            <sz val="9"/>
            <color indexed="81"/>
            <rFont val="Tahoma"/>
            <charset val="1"/>
          </rPr>
          <t>MAYRA SALAZAR:</t>
        </r>
        <r>
          <rPr>
            <sz val="9"/>
            <color indexed="81"/>
            <rFont val="Tahoma"/>
            <charset val="1"/>
          </rPr>
          <t xml:space="preserve">
CONTRATO DE ARRASTRE INICIA EN EL MES DE ENRO 2020</t>
        </r>
      </text>
    </comment>
    <comment ref="X302" authorId="0">
      <text>
        <r>
          <rPr>
            <b/>
            <sz val="9"/>
            <color indexed="81"/>
            <rFont val="Tahoma"/>
            <charset val="1"/>
          </rPr>
          <t>MAYRA SALAZAR:</t>
        </r>
        <r>
          <rPr>
            <sz val="9"/>
            <color indexed="81"/>
            <rFont val="Tahoma"/>
            <charset val="1"/>
          </rPr>
          <t xml:space="preserve">
contratao para 2 años
</t>
        </r>
      </text>
    </comment>
  </commentList>
</comments>
</file>

<file path=xl/sharedStrings.xml><?xml version="1.0" encoding="utf-8"?>
<sst xmlns="http://schemas.openxmlformats.org/spreadsheetml/2006/main" count="3640" uniqueCount="879">
  <si>
    <t>Meta Anual</t>
  </si>
  <si>
    <t>Medio de Verificación</t>
  </si>
  <si>
    <t xml:space="preserve">Item </t>
  </si>
  <si>
    <t>Descripción del Item</t>
  </si>
  <si>
    <t>Indicadores de Actividades y/o de Gestión</t>
  </si>
  <si>
    <t>Ámbito Geográfico</t>
  </si>
  <si>
    <t>Recursos Fiscales</t>
  </si>
  <si>
    <t>Actividades</t>
  </si>
  <si>
    <t>Cronograma de Ejecución Mensual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</si>
  <si>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</si>
  <si>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</si>
  <si>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</si>
  <si>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</si>
  <si>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</si>
  <si>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</si>
  <si>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</si>
  <si>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</si>
  <si>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</si>
  <si>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</si>
  <si>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</si>
  <si>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</si>
  <si>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</si>
  <si>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Responsable</t>
  </si>
  <si>
    <t>Asignado</t>
  </si>
  <si>
    <t>Macro Actividad</t>
  </si>
  <si>
    <t>Código y Nombre del Programa</t>
  </si>
  <si>
    <t>Programación Mensual de Metas</t>
  </si>
  <si>
    <t>001 ADMINISTRACIÓN CENTRAL</t>
  </si>
  <si>
    <t>530105 001</t>
  </si>
  <si>
    <t>PLAN OPERATIVO ANUAL GASTO PERMANENTE</t>
  </si>
  <si>
    <t>DIRECCIÓN NACIONAL DE LA POLICÍA JUDICIAL E INVESTIGACIONES</t>
  </si>
  <si>
    <t>OBJETIVO PLAN NACIONAL DE DESAROLLO:</t>
  </si>
  <si>
    <t>OBJETIVO ESTRATÉGICO INSTITUCIONAL:</t>
  </si>
  <si>
    <t>CENTRO DE COMPUTO</t>
  </si>
  <si>
    <t>Contribuir a la Gestión Administrativa de la DNPJeI</t>
  </si>
  <si>
    <t>Contratación de los servicios de datos e internet para la DNPJ a nivel nacional.</t>
  </si>
  <si>
    <t>Creación de la Necesidad: 
Facturas y Contratos</t>
  </si>
  <si>
    <t>Número de contratos ejecutados</t>
  </si>
  <si>
    <t xml:space="preserve">Telecomunicaciones </t>
  </si>
  <si>
    <t xml:space="preserve">Número de adquisiciones realizadas </t>
  </si>
  <si>
    <t>530702 001</t>
  </si>
  <si>
    <t>Arrendamiento y Licencias de Uso de Paquetes Informáticos</t>
  </si>
  <si>
    <t>Contratación del servicio de hosting, correo electrónico y educación virtual (páginas web y aula virtual)</t>
  </si>
  <si>
    <t xml:space="preserve">Número de contrataciones ejecutadas </t>
  </si>
  <si>
    <t>530204 001</t>
  </si>
  <si>
    <t>Edición, Impresión, Reproducción, Publicaciones Suscripciones, Fotocopiado, Traducción, Empastado, Enmarcación, Serigrafía, Fotografía, Carnetización,</t>
  </si>
  <si>
    <t>Mantenimiento del Datacenter de la DNPJ</t>
  </si>
  <si>
    <t>530704 001</t>
  </si>
  <si>
    <t>Mantenimiento y Reparación de Equipos y Sistemas Informáticos</t>
  </si>
  <si>
    <t>530404 001</t>
  </si>
  <si>
    <t>Número de mantenimientos realizados</t>
  </si>
  <si>
    <t>SUBTOTAL</t>
  </si>
  <si>
    <t>570102 001</t>
  </si>
  <si>
    <t>Tasas Generales, Impuestos, Contribuciones, Permisos, Licencias y Patentes.</t>
  </si>
  <si>
    <t>DPTO. DE CAPACITACIÓN</t>
  </si>
  <si>
    <t>Informes, creación de la necesidad, lista de participantes</t>
  </si>
  <si>
    <t xml:space="preserve">Número de participantes </t>
  </si>
  <si>
    <t xml:space="preserve">DPTO. DE SERVICIOS GENERALES </t>
  </si>
  <si>
    <t>Creación de la necesidad
Informes 
Contratos</t>
  </si>
  <si>
    <t xml:space="preserve">Número de Contratos realizados </t>
  </si>
  <si>
    <t>530209 001</t>
  </si>
  <si>
    <t>Contratación del servicio de correos para el traslado y entrega de documentos para las Jefaturas, Subjefaturas y Unidades Especializadas a nivel nacional.</t>
  </si>
  <si>
    <t>Servicio de Correo</t>
  </si>
  <si>
    <t>530106 001</t>
  </si>
  <si>
    <t xml:space="preserve">Creación de la necesidad </t>
  </si>
  <si>
    <t>530402 001</t>
  </si>
  <si>
    <t xml:space="preserve">Creación de la necesidad 
Informes </t>
  </si>
  <si>
    <t>530405 001</t>
  </si>
  <si>
    <t>Número de adquisiciones realizados</t>
  </si>
  <si>
    <t>530804 001</t>
  </si>
  <si>
    <t>Materiales de Oficina</t>
  </si>
  <si>
    <t>Adquisición de suministros de aseo, los mismos que serán distribuidos y utilizados por las diferentes Jefaturas, Sub-jefaturas de Policía Judicial a nivel nacional y Unidades Especializadas de la DNPJeI.</t>
  </si>
  <si>
    <t>530805 001</t>
  </si>
  <si>
    <t>Materiales de Aseo</t>
  </si>
  <si>
    <t>530803 001</t>
  </si>
  <si>
    <t xml:space="preserve">Combustibles y Lubricantes </t>
  </si>
  <si>
    <t>530813 001</t>
  </si>
  <si>
    <t>Repuestos y Accesorios</t>
  </si>
  <si>
    <t>TOTAL ADMINISTERACIÓN CENTRAL</t>
  </si>
  <si>
    <t>JEFATURA FINANCIERA</t>
  </si>
  <si>
    <t>SUBZONA CARCHI</t>
  </si>
  <si>
    <t>NACIONAL</t>
  </si>
  <si>
    <t>530104 001</t>
  </si>
  <si>
    <t>Energía Eléctrica</t>
  </si>
  <si>
    <t>Contratación de los servicios de agua potable de la  Subjefaturas y Unidades Especializadas a la DNPJeI.</t>
  </si>
  <si>
    <t>Contratación de los servicios de energía eléctrica de la  Subjefaturas y Unidades Especializadas a la DNPJeI.</t>
  </si>
  <si>
    <t>Planillas, Facturas</t>
  </si>
  <si>
    <t xml:space="preserve">Número de planillas canceladas </t>
  </si>
  <si>
    <t>530101 001</t>
  </si>
  <si>
    <t>Agua Potable</t>
  </si>
  <si>
    <t>Cancelación de viáticos y subsistencias  al interior para el personal de la DNPJeI, Jefaturas, Subjefaturas</t>
  </si>
  <si>
    <t>Creación de la Necesidad  
Informes</t>
  </si>
  <si>
    <t>Número de pagos realizados</t>
  </si>
  <si>
    <t>530303 001</t>
  </si>
  <si>
    <t>Cancelación de viáticos y subsistencias  al exterior para el personal de la DNPJeI, Jefaturas, Subjefaturas</t>
  </si>
  <si>
    <t>Contribución a la gestión administrativa y operativa de la DNPJeI</t>
  </si>
  <si>
    <t>530304 001</t>
  </si>
  <si>
    <t>Arrendamiento de Licencias y Equipos Informáticos</t>
  </si>
  <si>
    <t>|</t>
  </si>
  <si>
    <t>Tasas Portuarias</t>
  </si>
  <si>
    <t>570103 001</t>
  </si>
  <si>
    <t>Matriculación , gastos administrativo, cambio de placas, seguros de la flota vehicular de la DNPJeI</t>
  </si>
  <si>
    <t>Pago de impuestos prediales de los bienes pertenecientes de la DNPJeI</t>
  </si>
  <si>
    <t>Pago de impuestos de los fletes</t>
  </si>
  <si>
    <t>Viáticos y Subsistencias en el Interior</t>
  </si>
  <si>
    <t xml:space="preserve">Número de contrataciones realizadas </t>
  </si>
  <si>
    <t>Facturas</t>
  </si>
  <si>
    <t xml:space="preserve">Número de contrataciones </t>
  </si>
  <si>
    <t>PERÍODO FISCAL - 2020</t>
  </si>
  <si>
    <t>Objetivo 1: Garantizar una vida digna con iguales oportunidades para todas las personas.
Objetivo 7: Incentivar una sociedad participativa, con un Estado cercano al servicio de la ciudadanía</t>
  </si>
  <si>
    <t>Incrementar la efectividad de la gestión investigativa y de apoyo a la gestión operativa de las Unidades de Policía Judicial y sus Unidades Especializadas a nivel nacional. 
Fortalecer las capacidades institucionales</t>
  </si>
  <si>
    <t>Edificios, Locales, Residencias y Cableado Estructurado (Instalación, Mantenimiento y Reparación)</t>
  </si>
  <si>
    <t>Arrendamiento de Equipos Informáticos</t>
  </si>
  <si>
    <t>530703 001</t>
  </si>
  <si>
    <t>Adquisición de tóner para los equipos de impresión y copiado para las Unidades de Policia Judicial a nivel nacional</t>
  </si>
  <si>
    <t>Gastos para los delegados de los diferentes paises (hospedaje,movilizaci{on,etc)</t>
  </si>
  <si>
    <t xml:space="preserve">Informes
Actas de capacitaci{on </t>
  </si>
  <si>
    <t xml:space="preserve">Número de delegados </t>
  </si>
  <si>
    <t>530307 001</t>
  </si>
  <si>
    <t>Contratación del servicio de aseo u limpieza para las instalaciones de la DNPJeI</t>
  </si>
  <si>
    <t>Contratación del servicio de Combustible de los vehiculos pertenecientes a la Zona 9 y Unidades Especializadas.</t>
  </si>
  <si>
    <t>Contratación del servicio de mantenimiento del ascensor del edificio de la DNPJeI</t>
  </si>
  <si>
    <t>Maquinarias y Equipos (Instalación, Mantenimiento y Reparación</t>
  </si>
  <si>
    <t xml:space="preserve">Edificios, Locales, Residencias y Cableado Estructurado (Instalación, Mantenimiento y Reparación) </t>
  </si>
  <si>
    <t>Contratacion del Servicio de mantenimiento preventivo y correctivo, aprovisionamiento de repuestos, insumos, accesorios y lubricantes, para los vehiculos asignados a la Direccion Nacional de la Policia Judicial e Investigaciones en las Subzonas Bolivar, Tungurahua, Pastaza, Morona Santiago, Chimborazo y Subzona Cotopaxi.</t>
  </si>
  <si>
    <t>Vehículos (Servicio para Mantenimiento y Reparación)</t>
  </si>
  <si>
    <t>Contratacion del Servicio de mantenimiento preventivo y correctivo, aprovisionamiento de repuestos, insumos, accesorios y lubricantes, para los vehiculos asignados a la Direccion Nacional de la Policia Judicial e Investigaciones de la Subzona Manabi</t>
  </si>
  <si>
    <t>Contratacion del Servicio de mantenimiento preventivo y correctivo, aprovisionamiento de repuestos, insumos, accesorios y lubricantes, para los vehiculos asignados a la Direccion Nacional de la Policia Judicial e Investigaciones de la Subzona Distrito Metropolitano de Quito, Subzona Pichincha, Napo.</t>
  </si>
  <si>
    <t xml:space="preserve">Contratacion del Servicio de mantenimiento preventivo y correctivo, aprovisionamiento de repuestos, insumos, accesorios y lubricantes, para los vehiculos asignados a la Direccion Nacional de la Policia Judicial e Investigaciones de la Zona DMG, Subzona Guayas, Santa Elena, Los Rios </t>
  </si>
  <si>
    <t>Contratacion del Servicio de mantenimiento preventivo y correctivo, aprovisionamiento de repuestos, insumos, accesorios y lubricantes, para los vehiculos asignados a la Direccion Nacional de la Policia Judicial e Investigaciones de la Subzona Sucumbios y Orellana.</t>
  </si>
  <si>
    <t>Contratacion del Servicio de mantenimiento preventivo y correctivo, aprovisionamiento de repuestos, insumos, accesorios y lubricantes, para los vehiculos asignados a la Direccion Nacional de la Policia Judicial e Investigaciones de la Subzona Esmerladas y Santo Domingo</t>
  </si>
  <si>
    <t>Contratacion del Servicio de mantenimiento preventivo y correctivo, aprovisionamiento de repuestos, insumos, accesorios y lubricantes, para los vehiculos asignados a la Direccion Nacional de la Policia Judicial e Investigaciones de la Subzona Galapagos.</t>
  </si>
  <si>
    <t>Contratacion del Servicio de mantenimiento preventivo y correctivo, aprovisionamiento de repuestos, insumos, accesorios y lubricantes, para los vehiculos marca chevrolet que tienen garantia de 100.000 km o 5 años pertenecientes a la Direccion Nacional de la Policia Judicial e Investigaciones.</t>
  </si>
  <si>
    <t>Contratacion del Servicio de mantenimiento preventivo y correctivo, aprovisionamiento de repuestos, insumos, accesorios y lubricantes, para los vehiculos asignados a la Direccion Nacional de la Policia Judicial e Investigaciones de la Subzona Azuay, El Oro, Loja y Zamora Chinchipe.</t>
  </si>
  <si>
    <t>Contratacion del Servicio de mantenimiento preventivo y correctivo, aprovisionamiento de repuestos, insumos, accesorios y lubricantes, para los vehiculos asignados a la Direccion Nacional de la Policia Judicial e Investigaciones de la Subzona Carchi y Imbabura.</t>
  </si>
  <si>
    <t>Contratacion del Servicio de mantenimiento preventivo y correctivo, aprovisionamiento de repuestos, insumos, accesorios y lubricantes, para los Motocicletas a Nivel Nacional  asignados a la Direccion Nacional de la Policia Judicial.</t>
  </si>
  <si>
    <t>Mantenimiento de la cancha de futbol sintética de las instalaciones de la Dirección Nacional de la Policía Judicial e Investigaciones</t>
  </si>
  <si>
    <t>Adquisiciòn de Resmas de papel Bond A4 75GR para las  Jefaturas, Subjefturas y Unidades Especializadas de la DNPJeI a nivel nacional.</t>
  </si>
  <si>
    <t xml:space="preserve">JEFATURA FINANCIERA
SERVICIOS GENERALES </t>
  </si>
  <si>
    <t>Adquisición de neumaticos para motocicletas</t>
  </si>
  <si>
    <t xml:space="preserve">Porcentaje de disposiciones fiscales con requerimiento cumplido </t>
  </si>
  <si>
    <t xml:space="preserve">Porcentaje de cumplimiento de órdenes de detención emitidas por autoridad competente. </t>
  </si>
  <si>
    <t xml:space="preserve">Número de carros recuperados </t>
  </si>
  <si>
    <t xml:space="preserve">Número de motos recuperadas </t>
  </si>
  <si>
    <t xml:space="preserve"> Número de grupos delictivos organizados desarticulados IP.</t>
  </si>
  <si>
    <t xml:space="preserve"> Número de armas aprehendidas e incautadas.</t>
  </si>
  <si>
    <t>Número de disposiciones fiscales con requerimiento cumplido / Total de disposiciones Fiscales recibidas</t>
  </si>
  <si>
    <t xml:space="preserve">Requerimientos </t>
  </si>
  <si>
    <t>Matriz de indicadores 
Partes Web</t>
  </si>
  <si>
    <t>Número de detenidos por personal de PJ con orden judicial / Número de órdenes de detención recibidas en la PJ</t>
  </si>
  <si>
    <t>Sumatoria de los carros recuperados por el servicio preventivo.</t>
  </si>
  <si>
    <t>Sumatoria de las motos recuperadas por el servicio preventivo.</t>
  </si>
  <si>
    <t>Número de grupos delictivos organizados desarticulados/ Planificación del número de Grupos Delictivos a desarticular</t>
  </si>
  <si>
    <t xml:space="preserve"> Número de armas aprehendidas e incautadas vs número de armas planificadas</t>
  </si>
  <si>
    <t>Servicio de Aseo Vestimente de Trabajo Fumigacion Desinfeccion y Limpieza de las Instalaciones del Sector Publico</t>
  </si>
  <si>
    <t>Arrendamiento de un bien inmueble donde funciona  la Policia Judicial del Carchi.</t>
  </si>
  <si>
    <t>530502 001</t>
  </si>
  <si>
    <t>Edificios, Locales y Residencias, Parqueaderos, Casilleros Judiciales y Bancarios (Arrendamientos)</t>
  </si>
  <si>
    <t>Combustibles y lubricantes</t>
  </si>
  <si>
    <t xml:space="preserve">SUBZONA </t>
  </si>
  <si>
    <t xml:space="preserve">MAQUINAS DE ESCRITORIO </t>
  </si>
  <si>
    <t xml:space="preserve">PORTATILES </t>
  </si>
  <si>
    <t xml:space="preserve">IMPRESORAS </t>
  </si>
  <si>
    <t>SCANERS</t>
  </si>
  <si>
    <t>TOTAL</t>
  </si>
  <si>
    <t>CARCHI</t>
  </si>
  <si>
    <t>OBSERVACIONES</t>
  </si>
  <si>
    <t>VEHICULOS</t>
  </si>
  <si>
    <t xml:space="preserve">MOTOCICLETAS </t>
  </si>
  <si>
    <t xml:space="preserve">OBSERVACIONES </t>
  </si>
  <si>
    <t>VEHICULOS POLICIALES  ASIGNADOS A : DEVIF CRIMINALISTICA , JAVIAL, PJ EL ANGEL ,SAN GABRIEL Y JEFATURA PJ CARCHI</t>
  </si>
  <si>
    <t>contratación del servicio de una empresa para que brinde la entrega de combustibles a las unidades de la policia judicial de la Sub Zona Esmeraldas</t>
  </si>
  <si>
    <t xml:space="preserve">530404 001 </t>
  </si>
  <si>
    <t xml:space="preserve">530402 001 </t>
  </si>
  <si>
    <t>Edificios, Locales y Cableado Estructurado (Instalación, Mantenimiento y Reparación)</t>
  </si>
  <si>
    <t>Mantenimiento del cerramiento e iluminación de los Patios de Retención Vehicular de la Policía Judicial de Esmeraldas .</t>
  </si>
  <si>
    <t xml:space="preserve">Pintura interna y externa de la Jefatura de la Policia Judicial de Esmeraldas </t>
  </si>
  <si>
    <t>Pintura interna, externa de la Subjefatura de la Policia Judicial de Quininde.</t>
  </si>
  <si>
    <t>Arrendamiento de un  bien inmueble donde funcionara la Policia Judicial de Atacames y los Patios de Retención Vehicular Contrato.</t>
  </si>
  <si>
    <t xml:space="preserve">530502 001 </t>
  </si>
  <si>
    <t>Edificios, Locales, Residencias - Parqueaderos - Casilleros Judiciales y Bancarios (Arrendamientos</t>
  </si>
  <si>
    <t>SUBZONA ESMERALDAS</t>
  </si>
  <si>
    <t>Porcentaje de disposiciones Fiscales con requerimiento cumplido</t>
  </si>
  <si>
    <t>ESMERALDAS</t>
  </si>
  <si>
    <t>ASIGNADAS A LOS DIFERTETES UNIDADES</t>
  </si>
  <si>
    <t xml:space="preserve">SIN DATO </t>
  </si>
  <si>
    <t>Porcentaje de cumplimiento de órdenes de detención emitidas por autoridad competente</t>
  </si>
  <si>
    <t>Número de carros recuperados.</t>
  </si>
  <si>
    <t xml:space="preserve"> Número de motos recuperadas.</t>
  </si>
  <si>
    <t xml:space="preserve"> Número de grupo delictivos organizados desarticulados IP.</t>
  </si>
  <si>
    <t xml:space="preserve"> Número de armas aprehendidas e incautadas</t>
  </si>
  <si>
    <t xml:space="preserve">Partes Web
Informes
Matriz de indicadores </t>
  </si>
  <si>
    <t>SUBZONA IMBABURA</t>
  </si>
  <si>
    <t>Porcentaje de disposiciones Fiscales, con requerimiento cumplido</t>
  </si>
  <si>
    <t>0.57%</t>
  </si>
  <si>
    <t>Porcentaje de cumplimiento de órdenes de detenicón emitidas por autoridad competente</t>
  </si>
  <si>
    <t>0.49%</t>
  </si>
  <si>
    <t>Número de motos Recuperadas</t>
  </si>
  <si>
    <t>Número de vehículos recuperados</t>
  </si>
  <si>
    <t>Número de grupos delictivos organizados, desarticulados I.P</t>
  </si>
  <si>
    <t>Número de armas aprehendidas e incautadas</t>
  </si>
  <si>
    <t xml:space="preserve"> Sumatoria de las motos recuperadas por el servicio preventivo.
</t>
  </si>
  <si>
    <t xml:space="preserve">  Número de grupos delictivos organizados desarticulados/ Planificación del número de Grupos Delictivos a desarticular</t>
  </si>
  <si>
    <t>Número de armas aprehendidas e incautadas vs número de armas planificadas</t>
  </si>
  <si>
    <t>Contratación de servicio de abastecimiento de combustible para los vehículos de la PJ-Imbabura y Unidades Especializadas.</t>
  </si>
  <si>
    <t>Contratación de servicio de abastecimiento de combustible para los vehículos de la PJ-Otavalo.</t>
  </si>
  <si>
    <t>Contratación del mantenimiento de Limpieza y Aseo de las Instalaciones de la PJ-Ibarra, DEVIF-IBARRA y Criminalistica-Imbabura.</t>
  </si>
  <si>
    <t xml:space="preserve">IMBABURA </t>
  </si>
  <si>
    <t xml:space="preserve">TODAS EN CIRCULACIÓN </t>
  </si>
  <si>
    <t>IPAD</t>
  </si>
  <si>
    <t>EN FUNCIONAMIENTO</t>
  </si>
  <si>
    <t>Contratación del servicio de una empresa para que brinde abastecimiento de combustible para Policia Judicial de la Sushufinddi</t>
  </si>
  <si>
    <t>Mantenimiento del inmueble donde funciona la oficnas de la Policia Judicial  mantenimiemnto de la bomba de la sisterna, arreglo de Las baterias sanitarias, alumbrado del parqueadero)</t>
  </si>
  <si>
    <t>Edificios, locales, recidencias y cableado estructurado</t>
  </si>
  <si>
    <t>SUBZONA SUCUMBIOS</t>
  </si>
  <si>
    <t>Número de motos recuperadas.</t>
  </si>
  <si>
    <t>Número de grupo delictivos organizados desarticulados.</t>
  </si>
  <si>
    <t xml:space="preserve">SUBZONA PICHINCHA </t>
  </si>
  <si>
    <t xml:space="preserve">PICHINCHA </t>
  </si>
  <si>
    <t xml:space="preserve">3 NO SE ENCUENTRAN EN CIRCULACIÓN </t>
  </si>
  <si>
    <t>Arrendamiento de un bien inmueble donde funcione las oficinas de la Policía Judicial Sub Zona Pichincha</t>
  </si>
  <si>
    <t>Contratación de  una estación de servicio de abastecimiento de combustible para la Policía judicial de Cayambe</t>
  </si>
  <si>
    <t>Contratación de  una estación de servicio de abastecimiento de combustible para la Policía judicial de Mejía.</t>
  </si>
  <si>
    <t>Contratación de  una estación de servicio de abastecimiento de combustible para la Policía judicial de noroccidente</t>
  </si>
  <si>
    <t>Porcentage de disposicines Fiscales con requerimiento cumplido</t>
  </si>
  <si>
    <t>Porcentage de cumplimiento de órdenes de detencion emitidas por autoridad competente.</t>
  </si>
  <si>
    <t>Número de motocicletas recuperadas</t>
  </si>
  <si>
    <t>Número de grupos delictivos organizados desarticulados.</t>
  </si>
  <si>
    <t>Operativos de receptación con resultados.</t>
  </si>
  <si>
    <t>Número de disposiciones fiscales con requerimiento cumplido / Total de disposiciones Fiscales recibida</t>
  </si>
  <si>
    <t xml:space="preserve">Número de detenidos por personal de PJ con orden judicial / Número de órdenes de detención recibidas </t>
  </si>
  <si>
    <t xml:space="preserve"> Número de grupos delictivos organizados desarticulados/ Planificación del número de Grupos Delictivos a desarticular</t>
  </si>
  <si>
    <t xml:space="preserve">Número de operativos realizados </t>
  </si>
  <si>
    <t xml:space="preserve">Número de receptaciones con resultados </t>
  </si>
  <si>
    <t>NAPO</t>
  </si>
  <si>
    <t>Contratacion del servicio de combustible para los vehiculos y motocicletas de la PJ Napo y unidades adscritas.</t>
  </si>
  <si>
    <t>Combustibles y Lubricantes</t>
  </si>
  <si>
    <t>Almacenamiento, Embalaje, Envase y Recarga de Extintores</t>
  </si>
  <si>
    <t>530203 001</t>
  </si>
  <si>
    <t>0.50</t>
  </si>
  <si>
    <t>Número de grupo delictivos organizados desarticulados IP</t>
  </si>
  <si>
    <t>0.50 %</t>
  </si>
  <si>
    <t>0.72 %</t>
  </si>
  <si>
    <t xml:space="preserve">0.50 % </t>
  </si>
  <si>
    <t xml:space="preserve">0.72 % </t>
  </si>
  <si>
    <t>SUBZONA NAPO</t>
  </si>
  <si>
    <t>Contratación del servicio de aseo u limpieza para las instalaciones de la Polcia Judicial de Orellana</t>
  </si>
  <si>
    <t>Contratacion del servicio de combustible para la Policía Judicial de la Subzona Orellana y Unidades Adscritas.</t>
  </si>
  <si>
    <t>Edificios, Locales y Residencias, Parqueaderos, Casilleros Judiciales y Bancarios (Arrendamientos</t>
  </si>
  <si>
    <t>Mantenimiento y reparación de las instalaciones de la Jefatura de la Policía Judicial de Orellana.</t>
  </si>
  <si>
    <t>Edificios, Locales, Residencias y Cableado Estructurado (Instalación, Mantenimiento y Reparaciones)</t>
  </si>
  <si>
    <t>Mantenimiento y reparación de equipos aires acondicionados de las oficinas de la Jefatra de la Policía Judicial de Orellana</t>
  </si>
  <si>
    <t>Mantenimiento de pintura  interna y externa del edificio de la Policía Judicial de Orellana.</t>
  </si>
  <si>
    <t>Cumplimiento de delegaciones fiscales</t>
  </si>
  <si>
    <t>Cumplimiento de órdenes de detención emitidas por la autoridad competente</t>
  </si>
  <si>
    <t>Armas aprehendidas e incautadas</t>
  </si>
  <si>
    <t>SUBZONA FCO. DE ORELLANA</t>
  </si>
  <si>
    <t xml:space="preserve"> Contratación del servicio de aseo y limpieza de las instalaciones de la Poliía Judicial de Latacunga. Tipo 2. de 588.50 m2.</t>
  </si>
  <si>
    <t>Contratacion del servicio de abastecimiento de combustible para el parque automotor de la policia Judicial de Cotopaxi y Unidades Adscritas</t>
  </si>
  <si>
    <t>Contratacion del servicio de abastecimiento de combustible para el parque automotor de la policia Judicial del Canton La Maná</t>
  </si>
  <si>
    <t>COTOPAXI</t>
  </si>
  <si>
    <t xml:space="preserve">TODOS EN CIRCULACIÓN </t>
  </si>
  <si>
    <t>Servicio de pintura interna y externa  para el edificio de la PJ Canton La Mana</t>
  </si>
  <si>
    <t>Servicio de pintura  interna y externa para el edificio de la PJ-Cotopaxi</t>
  </si>
  <si>
    <t>Mantenimiento de las Instalaciones de la Policía Judicial de Cotopaxi (griferia, seguridades, focos,  bombas de agua,)</t>
  </si>
  <si>
    <t xml:space="preserve">Mantenimiento de las Instalaciones de la Policía Judicial del Canton La Maná parte de ingreso, cubierta, terraza, paredes, bombas de agua </t>
  </si>
  <si>
    <t>Mantenimiento y reparación de 12 aires acondicionados de la PJ-cantón La Maná</t>
  </si>
  <si>
    <t>Arrendamiento de un bien inmueble donde funciona  los PRV de la Policia Judicial del Cotopaxi.</t>
  </si>
  <si>
    <t>Adquisicion de kits de extintores para los vehiculos de la PJ Latacunga y La Mana.</t>
  </si>
  <si>
    <t>Porcentaje de disposiciones Fiscales con requerimiento cumplido.</t>
  </si>
  <si>
    <t>0.62%</t>
  </si>
  <si>
    <t>0.52%</t>
  </si>
  <si>
    <t>Número de motos recuperadas</t>
  </si>
  <si>
    <t>SUBZONA COTOPAXI</t>
  </si>
  <si>
    <t>Número de Carros recuperados</t>
  </si>
  <si>
    <t>Sumatoria de las motos recuperadas por el servicio preventivo</t>
  </si>
  <si>
    <t>Contratación del servicio de aseo u limpieza para las instalaciones de la Polcia Judicial de Tugurahua.</t>
  </si>
  <si>
    <t>Arrendamiento de un bien inmueble donde funciona  la Policia Judicial de la Sub Jefatura del cantón Baños</t>
  </si>
  <si>
    <t>Contratación de una Estación de servicos para proveher de combbustible para la Policia Judicial de la Sub Jefatura del cantón Baños</t>
  </si>
  <si>
    <t xml:space="preserve">Mantenimiento de las instalaciones de la PJ Tungurahua </t>
  </si>
  <si>
    <t>Adquisición de 11 kits de seguridad  para vehiculos de la PJ-Tungurahua y unidades especializadas</t>
  </si>
  <si>
    <t xml:space="preserve">Almacenamiento, Embalaje, Desmbalaj y desmbase y recarga de extintores </t>
  </si>
  <si>
    <t>Cumplimiento de disposiciones fiscales</t>
  </si>
  <si>
    <t>Cumplimiento de boletas de captura</t>
  </si>
  <si>
    <t>Desarticulacion de Organozaciones delictivas con IP</t>
  </si>
  <si>
    <t>Retención de Vehiculos</t>
  </si>
  <si>
    <t>Recuperación de Vehiculos</t>
  </si>
  <si>
    <t>Retencion de Motocicletas</t>
  </si>
  <si>
    <t>Recuperacion de Motocicletas</t>
  </si>
  <si>
    <t>Operativos con el delito a la propiedad Intelectual</t>
  </si>
  <si>
    <t>SUBZONA TUNGURAHUA</t>
  </si>
  <si>
    <t>Número de disposiciones cumplidas</t>
  </si>
  <si>
    <t>Número de boletas de captura cumplidas</t>
  </si>
  <si>
    <t>Sumatoria de los motocicletas  recuperados por el servicio preventivo.</t>
  </si>
  <si>
    <t>Sumatoria de las carros  recuperadas por el servicio preventivo.</t>
  </si>
  <si>
    <t>Sumatoria de las motocicleta  recuperadas por el servicio preventivo.</t>
  </si>
  <si>
    <t>Oprativos de aprehension de Armas de fuego</t>
  </si>
  <si>
    <t>Contratación del servicio de aseo u limpieza para las instalaciones de la Polcia Judicial de Chimborazo</t>
  </si>
  <si>
    <t>Arrendamiento de un bien inmueble donde funciona los Patios de Retencion Vehicular de  la Policia Judicial del Chimborazo</t>
  </si>
  <si>
    <t>Arrendamiento de un bien inmueble donde funcionara las oficinas del Dpto. de investigacion con información  integral procesada</t>
  </si>
  <si>
    <t>Arrendamiento de un nuevo bien inmueble donde funcionara el Centro de Acopio Indicios Evidencias de  la Policia Judicial del Chimborazo CAIE</t>
  </si>
  <si>
    <t>Mantenimiento del sistema de cableado electrico e informatico de las instalaciones de la Policia Judicial del Chimborazo.</t>
  </si>
  <si>
    <t>Contratación de gruas para el traslado de vehiculos a los nuevos patios de RetencionVehicular de la Policia Judicial de Chimborazo</t>
  </si>
  <si>
    <t>530202 001</t>
  </si>
  <si>
    <t xml:space="preserve">Fletes y maniobras </t>
  </si>
  <si>
    <t>Mantenimiento de las instalaciones de la  de la la Policia Judicial del Chimborazo.</t>
  </si>
  <si>
    <t>Contratacion del servicio de abastecimiento de combustible gasolina extra y diesel para la Policia Judical de Chimborazo y unidades especiales.</t>
  </si>
  <si>
    <t xml:space="preserve">Contratacion y adquisición  de señaletica Policia Judical de Chimborazo </t>
  </si>
  <si>
    <t>530811 001</t>
  </si>
  <si>
    <t>Insumos, materiales y suministros de construcción, electricidad, plomeria carpinteria señalizacion vial, navegacion contra incendios y placas.</t>
  </si>
  <si>
    <t>Contratacion del servicio de abastecimiento de combustible gasolina extra y diesel para la Sub jefatura de la Policia Judical de Alausi y unidades especiales.</t>
  </si>
  <si>
    <t>Adquisicion de extintores de vehiculos para el paque automotor dela Policia Judicial de Chimborazo y Unidades especiales.</t>
  </si>
  <si>
    <t>Almacenamiento, embalaje, desembalaje, envase y desenva y recarga de extintores.</t>
  </si>
  <si>
    <t>Porcentaje de investigación de organizaciones delictivas por diferentes delitos.</t>
  </si>
  <si>
    <t>0.74%</t>
  </si>
  <si>
    <t>0.41 %</t>
  </si>
  <si>
    <t>Número de carros recuperados</t>
  </si>
  <si>
    <t>Número de grupo delictivos organizados desarticulados IP.</t>
  </si>
  <si>
    <t>SUBZONA CHIMBORAZO</t>
  </si>
  <si>
    <t>Contratación del servicio de aseo y limpieza para las instalaciones de la Polcia Judicial de Pastaza</t>
  </si>
  <si>
    <t>Contratacion del servicio de abastecimiento de combustible para los vehìculos y motos de la Subzona Pastaza y Unidades Especializadas</t>
  </si>
  <si>
    <t>Contratación del Arrendamiendo de un bien (predio) para los patios de retencion vehicular de la Policía Judicial de la Subzona Pastaza</t>
  </si>
  <si>
    <t>Contrataciòn del Arrendamiento de un bien inmueble para oficinas y CAIE de la subzona Pastaza y unidades especializadas</t>
  </si>
  <si>
    <t>Contratacion de una empresa para el traslado de los vehiculos al PRV de la Subzona Pastaza</t>
  </si>
  <si>
    <t>Fletes y Maniobras</t>
  </si>
  <si>
    <t>Adquisicion de la señaletica de las Instalaciones de la Policía Judicial de la Subzona Pastaza</t>
  </si>
  <si>
    <t>Insumos, Materiales y suministros para construccion, electricidad, plomeria, carpinteria, señalizacion vial, navegacion, contra incendios y placas.</t>
  </si>
  <si>
    <t>Adquisicion de baners y tripticos para las charlas comunitarias que realiza la personal de la Policía Judicial de la Subzona Pastaza</t>
  </si>
  <si>
    <t xml:space="preserve">Edición, Impresión, Reproducción, Publicaciones, Suscripciones, Fotocopiado, Traducción, Empastado, Enmarcación, Serigrafía, Fotografía, Carnetización, Filmación e Imágenes Satelitales   </t>
  </si>
  <si>
    <t>Adquisicion de kits de seguridad para la matriculacion de los vehiculos  de la subzona Pastaza</t>
  </si>
  <si>
    <t>Almacenamiento, embalaje, desembalaje, envase, desenvase y recargas de extintores</t>
  </si>
  <si>
    <t>Numero de grupos delictivos organizados desarticulados</t>
  </si>
  <si>
    <t>SUBZONA PASTAZA</t>
  </si>
  <si>
    <t>Contratación del servicio de aseo u limpieza para las instalaciones de la Polcia Judicial de Portoviejo</t>
  </si>
  <si>
    <t>Arrendamiento de  de un bien inmueble para los PRV -patios de retencion vehicular para la PJ-Portoviejo</t>
  </si>
  <si>
    <t>Mantenimiento y readecuacion de la antigua edificacion de la PJ Portoviejo.</t>
  </si>
  <si>
    <t>Contratacion de una empresa para mantenimiento aire acondicionados para climatizacion de la Oficina de la PJ Portoviejo</t>
  </si>
  <si>
    <t>Contratacion de una empresa para mantenimiento de pintada interna de 856 m2 y externa con 830 m2 y pintada de barandillas, puertas y marcos de ventanas para el edificio de la PJ Manta</t>
  </si>
  <si>
    <t>Arrendamientos de un bien inmubre para las oficinas de la  PJ Manta</t>
  </si>
  <si>
    <t>Mantenimiento y remodelacion de las paredes de hormigon armado de los PRV de Manta</t>
  </si>
  <si>
    <t>Arrendamientos de un bien inmueble para las oficinas de la  PJ Jipijapa</t>
  </si>
  <si>
    <t>Arrendamientos de un bien inmueble para las oficinas las instalaciones de PJ Rocafuerte</t>
  </si>
  <si>
    <t xml:space="preserve">Contratacion para el abastecimiento de combustible de la flota de vehiculos de la PJ Portoviejo y unidades adscritas de la Subzona Manabi </t>
  </si>
  <si>
    <t>Contratacion para el abastecimiento de combustible de la flota de vehiculos de la PJ Manta y Unidades Especializadas</t>
  </si>
  <si>
    <t>Contratacion para el abastecimiento de combustible de la flota de vehiculos de la PJ Pedernales</t>
  </si>
  <si>
    <t>Contratacion para el abastecimiento de combustible de la flota de vehiculos de la PJ Chone</t>
  </si>
  <si>
    <t>Contratacion para el abastecimiento de combustible de la flota de vehiculos de la PJ Sucre Bahia de Caraques</t>
  </si>
  <si>
    <t>Contratacion para el abastecimiento de combustible de la flota de vehiculos de la PJ Jipijapa</t>
  </si>
  <si>
    <t>Contratacion para el abastecimiento de combustible de la flota de vehiculos de la PJ El Carmen</t>
  </si>
  <si>
    <t>Contratación del servicio de aseo y limpieza para las instalaciones de la Polcia Judicial de Manta</t>
  </si>
  <si>
    <t xml:space="preserve">Cumplimiento de delegaciones fiscales </t>
  </si>
  <si>
    <t xml:space="preserve"> Cumplimiento a órdenes de detención emitidas por autoridad competente </t>
  </si>
  <si>
    <t xml:space="preserve"> Número de carros recuperados </t>
  </si>
  <si>
    <t xml:space="preserve"> Número de motos recuperados </t>
  </si>
  <si>
    <t xml:space="preserve"> Número de armas aprehendidas e incautadas </t>
  </si>
  <si>
    <t xml:space="preserve">Número de grupos delictivos desarticulados con IP </t>
  </si>
  <si>
    <t xml:space="preserve"> Grupos Delictivos Desarticulados </t>
  </si>
  <si>
    <t xml:space="preserve"> Número de Carros Retenidos </t>
  </si>
  <si>
    <t xml:space="preserve">Número de Motos Retenidas </t>
  </si>
  <si>
    <t xml:space="preserve"> Operativos Receptación </t>
  </si>
  <si>
    <t xml:space="preserve"> Operativos Avalanchas </t>
  </si>
  <si>
    <t>SUBZONA MANABÍ</t>
  </si>
  <si>
    <t xml:space="preserve">Número de  detenidos </t>
  </si>
  <si>
    <t xml:space="preserve">Número de detenidos </t>
  </si>
  <si>
    <t xml:space="preserve">Número de operativos avalanchas realizados </t>
  </si>
  <si>
    <t>Número de motos retenidas</t>
  </si>
  <si>
    <t>Número de de vehículos retenidos</t>
  </si>
  <si>
    <t>Contratación del servicio de aseo u limpieza para las instalaciones de la Polcia Judicial de Santo Domingo</t>
  </si>
  <si>
    <t>Arrendamiento de un bien inmueble donde funciona  la Policia Judicial de la Concordia y el Centro de Acopio de indicos y evidencias</t>
  </si>
  <si>
    <t>Arrendamiento de un bien inmueble donde funciona  los Patios de Retencion Vehicular de la  Policia Judicial de la Subzona Santo Domingo</t>
  </si>
  <si>
    <t>Contratacion de servicios de winchas para el traslado de 70 vehiculos ingresados en los Patios de la PJ-SDT hasta el nuevo PRV de la PJ-SDT</t>
  </si>
  <si>
    <t>Contratacion del servicio de una empresa de mantenimiento de equipos de climatizacion de la Jefatura de la PJ-SDT, Criminalistica y SIAT</t>
  </si>
  <si>
    <t>Mantenimiento de pintura exterior e interior y barandillas de la Jefatura de la PJ-SDT para la entrega del bien una vez que se termine el contrato.</t>
  </si>
  <si>
    <t xml:space="preserve">Contratacion de una estacion de servicios de combustible para el abastecimiento del parque automotor de la PJ-SDT, unidades adscritas </t>
  </si>
  <si>
    <t>Contratacion de una estacion de servicios de combustible para el abastecimiento del parque automotor de la PJ La Concordia</t>
  </si>
  <si>
    <t xml:space="preserve">Porcentaje de disposiciones Fiscales con requerimiento cumplido </t>
  </si>
  <si>
    <t>0,67%</t>
  </si>
  <si>
    <t>Porcentaje de cumplimiento de ordenes de detencion emitidas por autoridad competente</t>
  </si>
  <si>
    <t>0,41%</t>
  </si>
  <si>
    <t>Numero de carros recuperados</t>
  </si>
  <si>
    <t>Numero de motos recuperadas</t>
  </si>
  <si>
    <t>Numero de armas aprehendidas e incautadas</t>
  </si>
  <si>
    <t>SUBZONA SANTO DOMINGO</t>
  </si>
  <si>
    <t>Informes
Partes Web</t>
  </si>
  <si>
    <t>Número de grupo delictivos organizados desarticulados</t>
  </si>
  <si>
    <t xml:space="preserve">Contratación del servicio de combustible para los vehiculos de la Policia Judicial de Daule </t>
  </si>
  <si>
    <t xml:space="preserve">Contratación de un bien inmueble para el funcionamiento de los patios de retencion vehicular de la policia judicial de Daule </t>
  </si>
  <si>
    <t xml:space="preserve">Contratación de un bien inmueble para el funcionamiento de las oficinas de la  Policia Judicial de Daule </t>
  </si>
  <si>
    <t xml:space="preserve">Contratación del servicio de combustible para la Policia Judicial de Pedro Carbo </t>
  </si>
  <si>
    <t xml:space="preserve">Contratación de un bien inmueble para el funcionamiento de las oficinas de la Policia Judicial de Pedro Carbo </t>
  </si>
  <si>
    <t xml:space="preserve">Contratación del servicio de combustible para la Polciia Judicial El Empalme </t>
  </si>
  <si>
    <t xml:space="preserve">Contratación del servicio de combustible para la Jefatura de la Policia Judicial de la Subzona Guayas, Subjefatura de la Polciia Judicial de Milagro y Unidades Adscritas </t>
  </si>
  <si>
    <t>Contratación de un bien inmueble para el funcionamiento del Centro de Acopio de Indicios y Evidencias de la Policia Judicial Milagro</t>
  </si>
  <si>
    <t xml:space="preserve">Contratación de un bien inmueble para el funcionamiento de las oficinas de la  Policia Jefatura de la Policia Judicial de la Subzona Guayas Zona 5 </t>
  </si>
  <si>
    <t>Contratación de un bien inmueble para el funcionamiento de las oficinas de la  Policia de Yaguachi</t>
  </si>
  <si>
    <t>Contratación del servicio de combustible para la Polciia Judicial de Yaguachi</t>
  </si>
  <si>
    <t xml:space="preserve">Contratación del servicio de combustible para la Polciia Judicial de Naranjal </t>
  </si>
  <si>
    <t xml:space="preserve">Contratación de un bien inmueble para el funcionamiento de las oficinas de la  Policia de Santa Lucia </t>
  </si>
  <si>
    <t xml:space="preserve">Contratación del servicio de combustible para la Polciia Judicial Santa Lucia </t>
  </si>
  <si>
    <t>Contratación del servicio de combustible para la Polciia Judicial de Naranjito</t>
  </si>
  <si>
    <t xml:space="preserve">Contratación del servicio de combustible para la Polciia Judicial de Playas </t>
  </si>
  <si>
    <t xml:space="preserve">Contratación de un bien inmueble para el funcionamiento de las oficinas de la  Policia de Salitre </t>
  </si>
  <si>
    <t xml:space="preserve">Contratación del servicio de combustible para la Polciia Judicial de Salitre </t>
  </si>
  <si>
    <t>Contratación del servicio de combustible para la Polciia Judicial de Balzar</t>
  </si>
  <si>
    <t xml:space="preserve">Contratación del servicio de mantenimiento de 10 aires acondicionados de la Policia Judicial de  Milagro y El Empalme </t>
  </si>
  <si>
    <t>Contratación del servicio de mantenimiento de las seguridades, y de las instalaciones de los Patios de Retencion Vehicular de la Polciia Judicial de Mialgro</t>
  </si>
  <si>
    <t>0.45</t>
  </si>
  <si>
    <t>0.41</t>
  </si>
  <si>
    <t xml:space="preserve">Porcentaje de disposiciones fiscales </t>
  </si>
  <si>
    <t xml:space="preserve">Porcentaje de cumplimiento de ordenes de detencion </t>
  </si>
  <si>
    <t xml:space="preserve">Número de armas aprehendidas </t>
  </si>
  <si>
    <t xml:space="preserve">Número de grupos delictivos desarticulados </t>
  </si>
  <si>
    <t>Subzona Guayas</t>
  </si>
  <si>
    <t>Contratación del servicio de aseo y limpieza para las instalaciones de las oficina de la Polcia Judicial de Santa Elena</t>
  </si>
  <si>
    <t>Arrendamiento de un bien inmueble donde funciona las oficinas de la Jefatura de la Policia Judicial de Santa Elena  y Unidades Especiales</t>
  </si>
  <si>
    <t>Contrato de combustible para el Parque Automotor de la Jefatura de la Policia Judicial  Santa Elena y Unidades Especiales</t>
  </si>
  <si>
    <t>Adquisición de 3 extintores para las instalaciones donde funciona los Patio de retencion Vehicular y Centro de Acopio de Indicio y Evidencias</t>
  </si>
  <si>
    <t>Cercado electrico para los las instalaciones donde funciona los Patio de retencion Vehicular y Centro de Acopio de Indicio y Evidencias</t>
  </si>
  <si>
    <t>Mantenimiento y pintura de las instalaciones de las oficinas de la Policia Judicial de Santa Elena</t>
  </si>
  <si>
    <t>combustibles y Lubricantes</t>
  </si>
  <si>
    <t xml:space="preserve">Porcentaje de cumplimiento de órdenes de detención emitidas por autoridad competente </t>
  </si>
  <si>
    <t xml:space="preserve">Numero de carros recuerdos </t>
  </si>
  <si>
    <t xml:space="preserve">Numero de motos recuperadas </t>
  </si>
  <si>
    <t xml:space="preserve">Número de grupos delictivos, organizados desarticulados </t>
  </si>
  <si>
    <t xml:space="preserve"> Numero de armas aprendidas e incautadas </t>
  </si>
  <si>
    <t xml:space="preserve">SUBZONA SANTA ELENA </t>
  </si>
  <si>
    <t xml:space="preserve">InforMes
Partes Web
</t>
  </si>
  <si>
    <t>InforMes
Partes Web</t>
  </si>
  <si>
    <t>Contracción  del servicio de abastecimiento de combustible para la Policia Judicial del Distrito Babahoyo</t>
  </si>
  <si>
    <t>Arendamiento de un Bien inmueble para los patios de Retension Vehicular de la Policia Judicial del Distrito Babahoyo</t>
  </si>
  <si>
    <t>Contracción  del servicio de abastecimiento de combustible para la Policia Judicial del Distrito Ventanas</t>
  </si>
  <si>
    <t>Arendamiento de Bien inmueble para los patios de Retension Vehicular de la Policia Judicial del Distrito Quevedo</t>
  </si>
  <si>
    <t>Contracción  del servicio de abastecimiento de combustible para la Policia Judicial del Distrito Quevedo</t>
  </si>
  <si>
    <t>Arrendamiento  de un bien inmueble para la PJ  del Distrito  Vinces</t>
  </si>
  <si>
    <t xml:space="preserve">Contratación de una empresa para impermeabilizar las instalaciones del CAIE - Babahoyo </t>
  </si>
  <si>
    <t xml:space="preserve">Contratación de una empresa para la pintura de las instalaciones del CAIE - Babahoyo </t>
  </si>
  <si>
    <t xml:space="preserve">SUBZONA LOS RIOS </t>
  </si>
  <si>
    <t xml:space="preserve">Número de disposiciones fiscales con requerimiento cumplido / Total de disposiciones Fiscales recibidas
</t>
  </si>
  <si>
    <t>Contratación del servicio de aseo y limpieza para las instalaciones de la Polcia Judicial de Santa Cruz.</t>
  </si>
  <si>
    <t>Contratacion del pago de combustible del parque automotor de la Policia Judicial de Santa Cruz.</t>
  </si>
  <si>
    <t>Pago de flete maritimo para el ingreso de suministros de oficina y estanterias para la bodega de la Policia Judicial de Santa Cruz</t>
  </si>
  <si>
    <t>Contratación del servicio de arendamiento para las instalaciones de la Polcia Judicial de Santa Cruz.</t>
  </si>
  <si>
    <t>Contratacion del pago de combustible del parque automotor de la Policia Judicial de San Cristobal.</t>
  </si>
  <si>
    <t>Contratación del servicio de aseo y limpieza para las instalaciones de la Polcia Judicial de San Cristobal.</t>
  </si>
  <si>
    <t xml:space="preserve">Porcentaje disposiciones fiscales </t>
  </si>
  <si>
    <t>0.60</t>
  </si>
  <si>
    <t>0.61</t>
  </si>
  <si>
    <t>0.62</t>
  </si>
  <si>
    <t>0.41%</t>
  </si>
  <si>
    <t>Numero de Armas aprehendidas e incautadas</t>
  </si>
  <si>
    <t>0.60 %</t>
  </si>
  <si>
    <t>0.61 %</t>
  </si>
  <si>
    <t>0.62 %</t>
  </si>
  <si>
    <t xml:space="preserve">0.62 % </t>
  </si>
  <si>
    <t>Numero de grupos delictivos desarticulados</t>
  </si>
  <si>
    <t xml:space="preserve">SUBZONA GALÀPAGOS </t>
  </si>
  <si>
    <t>Contratación del servicio de aseo u limpieza para las instalaciones de la Polcia Judicial de Bolivar</t>
  </si>
  <si>
    <t>Contratacion del pago de combustible del parque automotor de la Policia Judicial de Bolivar</t>
  </si>
  <si>
    <t>Mantenimiento de la Garita de los Patios de retencion vehicular de la Policia Judicial de Bolivar</t>
  </si>
  <si>
    <t>0.70</t>
  </si>
  <si>
    <t>0.67</t>
  </si>
  <si>
    <t>0.65</t>
  </si>
  <si>
    <t>0.68</t>
  </si>
  <si>
    <t>SUBZONA BOLIVAR</t>
  </si>
  <si>
    <t>Contratación de servicio de abastecimiento de combustible para los vehículos de la Pj Azuay y Unidades Adscritas</t>
  </si>
  <si>
    <t>Contratación de servicio de abastecimiento de combustible para los vehículos del Cantón Ponce Enriquez</t>
  </si>
  <si>
    <t>Contratación de servicio de abastecimiento de combustible para los vehículos del Cantón Santa Isabel</t>
  </si>
  <si>
    <t>Contratación del servicio de limpieza de la PJ Azuay y Criminalistica</t>
  </si>
  <si>
    <t>Porcentaje de disposiciones fiscales con requerimiento cumplido</t>
  </si>
  <si>
    <t>Porcentaje de cumplimiento de ordenes de detencion emitidos por autoridad competente</t>
  </si>
  <si>
    <t>Numero de carros recuperados.</t>
  </si>
  <si>
    <t>Numero de grupos delictivos, organizdos, desarticulados I.P.</t>
  </si>
  <si>
    <t>SUBZONA AZUAY</t>
  </si>
  <si>
    <t>Contratación de Un Bien lnmueble para el funcionamineto de las oficinas  de la Policia Judicial de la Sub Zona Cañar No. 03 y Unidades Especializadas.</t>
  </si>
  <si>
    <t>Contratación de los servicios de aseo u limpieza para las instalaciones de la Polcia Judicial de Azogues.</t>
  </si>
  <si>
    <t>Arrendamiento de un bien inmueble donde funcione los Patios de Retencion Vehicular (PRV) Azogues</t>
  </si>
  <si>
    <t>Contratación de una Estación de servicio para el abastecimiento de combustible para el parque Automotor de la policia Judicial de la Sub Zona Cañar y Unidades Especializadas.</t>
  </si>
  <si>
    <t>Contratación de una Estación de servicio para el abastecimiento de combustible para el parque Automotor de la Policia Judicial de la Troncal.</t>
  </si>
  <si>
    <t>Mantenimientos de las instalaciones de los (PRV y CAIE) (Arramiento, colocar rejas y cerraduras, Alumbrado) con relacion a la segurIdad de los mismos de la PJ La Troncal.</t>
  </si>
  <si>
    <t>Mantenimiento de los aires acondicionados (8 aires acondicionados)</t>
  </si>
  <si>
    <t xml:space="preserve">SUBZONA CAÑAR </t>
  </si>
  <si>
    <t>Porcentaje de cumplimiento de Ordenes de Detecion emitidas por Autoridad Competente</t>
  </si>
  <si>
    <t>Números de grupos Delictivos Organizados desarticulados I.P.</t>
  </si>
  <si>
    <t>Operativos de Receptación</t>
  </si>
  <si>
    <t xml:space="preserve">Número de operativos de recepctación cumplidos </t>
  </si>
  <si>
    <t>Contratación del servicio de aseo y limpieza para las instalaciones de la Policia Judicial de Morona Santiago</t>
  </si>
  <si>
    <t>Arrendamiento de un bien inmueble donde funciona las oficinas para la Policia Judicial de Morona Santiago, y Unidades Especializadas</t>
  </si>
  <si>
    <t>Arrendamiento de un bien inmueble donde funcione los Paitios de Retencion Vehicular de la Policia Judicial de Morona Santiago, y Unidades Especializadas</t>
  </si>
  <si>
    <t>Contratacion de Combustibles y Lubricantes para los vehiculos de  la Policia Judical de Morona Santiago y Unidades Especializadas</t>
  </si>
  <si>
    <t>Arrendamiento de un bien inmueble donde funcione  la Policia Judicial del Canton Gualaquiza.</t>
  </si>
  <si>
    <t>Arrendamiento de un bien inmueble donde funcione  la Policia Judicial del Canton Palora.</t>
  </si>
  <si>
    <t>Arrendamiento de un bien inmueble donde funcione  la Policia Judicial del Canton Sucua.</t>
  </si>
  <si>
    <t>Porcentajes de disposiciones Fiscales con requerimiento cumplido</t>
  </si>
  <si>
    <t xml:space="preserve">Porcentajes de cumplimiento de ordenes de detencion emitidas por autoridad competente </t>
  </si>
  <si>
    <t xml:space="preserve">Numeros de carro recuperdos </t>
  </si>
  <si>
    <t>Numero de Motos recuperdos</t>
  </si>
  <si>
    <t>Numero de grupos delectivos organoizados desarticulados IP</t>
  </si>
  <si>
    <t xml:space="preserve">Numero de Armas Aprehendidas </t>
  </si>
  <si>
    <t>SUBZONA MORONA SANTIAGO</t>
  </si>
  <si>
    <t>SUBZONA EL ORO</t>
  </si>
  <si>
    <t>Partes Web
Informes
Matriz de indicadore</t>
  </si>
  <si>
    <t>Contratación del servicio de aseo u limpieza para las instalaciones de la Polcia Judicial de El Oro</t>
  </si>
  <si>
    <t>Arrendamiento de un bien inmueble donde funciona  los patios de retencion vehicular la  Policia Judicial del distrito machala</t>
  </si>
  <si>
    <t>contratacion de servicio de combustible para la flota vehicular de la Policia Judicial del Distrito Piñas</t>
  </si>
  <si>
    <t>Arrendamiento de un bien inmueble donde funciona  las oficinas y los patios de retencion vehicular la  Policia Judicial del distrito Piñas</t>
  </si>
  <si>
    <t>Contratación del servicio de aseo o limpieza para las instalaciones de la Polcia Judicial del Distrito Huaquillas</t>
  </si>
  <si>
    <t>contratacion para el cambio de ceramica del piso incluido el servicio de gasfiteria o plomeria para las instalaciones de la Polcia Judicial del Distrito Huaquillas</t>
  </si>
  <si>
    <t>Arrendamiento de un bien inmueble donde funciona  las oficinas y los patios de retencion vehicular la  Policia Judicial del distrito Pasaje</t>
  </si>
  <si>
    <t>Arrendamiento de un bien inmueble donde funciona  las oficinas y los patios de retencion vehicular la  Policia Judicial del distrito Santa Rosa</t>
  </si>
  <si>
    <t>Contratacion de servicio de combustible para la flota vehicular de la Policia Judicial del Distrito Machala</t>
  </si>
  <si>
    <t>Porcentaje de disposdiciones fiscales por requrimiento cumplido</t>
  </si>
  <si>
    <t>Porcentaje de cumplimiento de ordenes de detenciones emitidos por autoridad competente.</t>
  </si>
  <si>
    <t>Numero de motos recuperados</t>
  </si>
  <si>
    <t>Numero de grupos delictivos organizados desarticulados IP</t>
  </si>
  <si>
    <t>SUBZONA LOJA</t>
  </si>
  <si>
    <t>Informes 
Partes Web</t>
  </si>
  <si>
    <t>Arrendamiento de un bien inmueble para el funcionamiento de  los Patios de Retención vehicular de la Policía Judicial de Loja.</t>
  </si>
  <si>
    <t>Contratación del servicio de pintura para las instalaciones de la Policia Judicial de Loja, al momento de realizar la entrega del bien inmueble</t>
  </si>
  <si>
    <t>Contratación del servicio de mantenimiento (servicio de pintura, cableado y la cubierta)para las instalaciones de la Subjefatura de la Policía Judicial de Macara, la misma que se necunetra en COMODATO, entregado por el GAD de MACARÁ</t>
  </si>
  <si>
    <t>Contratación para el abastecimiento de combustibles de las Unidades de la Policía Judicial de Loja</t>
  </si>
  <si>
    <t>Contratación del servicio de aseo y limpieza para las instalaciones de la Policía Judicial de Loja.</t>
  </si>
  <si>
    <t xml:space="preserve">Contratación del servicio de gruas para que realice el traslado de los vehiculos que presentan daños mecanicos y que se encuentran como evidencias en los Patios de Retención Vehicular de la PJ-LOJA. </t>
  </si>
  <si>
    <t>Contratacion del pago de combustible del parque automotor de la Policia Judicial de Zamora Chinchipe.</t>
  </si>
  <si>
    <t>Contratacion del pago de combustible del parque automotor de la Policia Judicial de Yantzaza.</t>
  </si>
  <si>
    <t>SUBZONA ZAMORA CHINCHIPE</t>
  </si>
  <si>
    <t>Contratación del servicio de aseo u limpieza para las instalaciones de la Polcia Judicial de la Zona 09 DMQ</t>
  </si>
  <si>
    <t>Contratacion de arrendamiento de Centro de Acopio de indicios y Evidencias (Patios y Bodega) MARIANITAS</t>
  </si>
  <si>
    <t>Contratacion de arrendamiento de Centro de Acopio de indicios y Evidencias,  Patios  EL ARENAL</t>
  </si>
  <si>
    <t>Contratacion de Empresa de Fumigacion de Plagas (Roedores, Insectos, mata malesa) para los patios y bodegas Marianitas  y el Arenal.</t>
  </si>
  <si>
    <t xml:space="preserve"> Recarga de Extintores, Recarga de12 extintores </t>
  </si>
  <si>
    <t>Almacenamiento, Embalaje, Desembalaje, Envase, Desenvase y Recarga de Extintores</t>
  </si>
  <si>
    <t>Mantenimiento de los cuartos de gas licuado de petroleo</t>
  </si>
  <si>
    <t>Contratación del servicio de aseo u limpieza para las instalaciones de los patios y bodega CAIE MARIANITAS Y EL ARENAL de la Polcia Judicial de la Zona 09 DMQ</t>
  </si>
  <si>
    <t>Contratacion de una empresa para el mantenimiento y arrego de las puertas de contros de acceso vehicular.</t>
  </si>
  <si>
    <t xml:space="preserve">Porcentaje en el cumplimiento de dispociciones Fiscales </t>
  </si>
  <si>
    <t>Eficacia en el cumplimiento de Ordenes de Detencion</t>
  </si>
  <si>
    <t xml:space="preserve">Numero de Grupos delictivos Organizados Desarticulados </t>
  </si>
  <si>
    <t>Numero de Armas Aprehendidas e Incautadas</t>
  </si>
  <si>
    <t>PJ DMQ</t>
  </si>
  <si>
    <t>Contratación del mantenimiento preventivo y correctivo de las instalaciones de la Jefatura de la Policia Judicial del DMG</t>
  </si>
  <si>
    <t>Contratación del servicio de aseo y limpieza de las instalaciones de la Jefatura de la Policía Judicial del DMG</t>
  </si>
  <si>
    <t>Contratación del servicio para realizar los trabajos de construcción para la acometida de agua potable de las Instalaciones de la Policia Judicial del DMG</t>
  </si>
  <si>
    <t>Contratación del servicio para realizar el mantenimiento de las instalaciones pertenecientes al Centro de Acopio de Indicios y Evidencias de la Policía Judicial del DMG.</t>
  </si>
  <si>
    <t>Contratación del servicio de pintura para el interior y exterior, así como también barandillas, enrejados, puertas, marcos de ventanas, y otros, para las instalaciones de la Policía Judicial del DMG.</t>
  </si>
  <si>
    <t xml:space="preserve">Contratación del servicio de mantenimiento de los equipos de climatización de las instalciones de la Policía Judicial, como son los dormitorios de los señores Jefes, Oficiales, Clases y Policias, de la PJ-DMG. </t>
  </si>
  <si>
    <t>Contratación de una empresa para el servicio de mantenimiento del servidor informático, y mantenimiento de las camaras de video vigilancia y seguridad  de la Policía Judicial del DMG</t>
  </si>
  <si>
    <t>Arrendamiento de un inmueble destinados para el funcionamiento de las oficinas y patios de retención vehícular para la Jefatura de la Policía Judicial del cantón Dúran.</t>
  </si>
  <si>
    <t xml:space="preserve">Arrendamiento de un inmueble destinado para el funcionamiento de los  patios de retención vehícular para la Sub  Jefatura de la Policía Judicial de Samborondon </t>
  </si>
  <si>
    <t>PJ DMG</t>
  </si>
  <si>
    <t>Porcentaje de delegaciones Fiscales con requerimiento cumplido</t>
  </si>
  <si>
    <t>Porcentaje de cumplimiento de órdenes de detención</t>
  </si>
  <si>
    <t>Número de carros recuperados (PJ)</t>
  </si>
  <si>
    <t xml:space="preserve">Armas aprendidas o decomisadas </t>
  </si>
  <si>
    <t>Sumatoria de los carros recuperados por el servicio preventivo</t>
  </si>
  <si>
    <t>Arrendamiento de un bien inmueble donde funciona  la Unidad en Telefónia Móvil Avanzada para la Investigación del Delito -Quito</t>
  </si>
  <si>
    <t>Contratación del servicio de aseo y limpieza para las instalaciones de la UTMA-DNPJeI</t>
  </si>
  <si>
    <t>Adquisición de chompas, gorras y camisetas distintivas con el logotipo de la Unidad.</t>
  </si>
  <si>
    <t>Vestuario,Lencería,PrendasdeProtección yAccesoriosparauniformesdelpersonaldeProtección,VigilanciaySeguridad.</t>
  </si>
  <si>
    <t>Contratación de servicio de  enlace de datos para la UTMA- DNPJeI con la operadora CONECEL S.A -Claro</t>
  </si>
  <si>
    <t>Telecomunicaciones</t>
  </si>
  <si>
    <t>530802 001</t>
  </si>
  <si>
    <t>Arrendamiento de las licencias software (goolge map  - i2)</t>
  </si>
  <si>
    <t>Arrendamiento de Licencias de Uso de Paquetes Informáticos</t>
  </si>
  <si>
    <t>Contratación de un  CLOUD (Servidor Virtual)   para el almacenamiento de los datos de la UTMA-DNPJeI con la Operadora CNT.EP</t>
  </si>
  <si>
    <t>Unidad de Telefonía Movil Avanzada para la Investigación del Delito  UTMA-DNPJeI</t>
  </si>
  <si>
    <t>Generación de Reportes Telefoniico</t>
  </si>
  <si>
    <t>Investigación de Campos técnicos de SMA</t>
  </si>
  <si>
    <t>Número de reportes telefónicos</t>
  </si>
  <si>
    <t xml:space="preserve">Número de investigaciones </t>
  </si>
  <si>
    <t xml:space="preserve">Informes
Partes Policiales </t>
  </si>
  <si>
    <t>Servicio de mimetizacion para agentes de la UNIDT que cumplen actividades investigativas</t>
  </si>
  <si>
    <t xml:space="preserve">Edición, Impresión, Reproducción, Publicaciones, Suscripciones, Fotocopiado, Traducción, Empastado, Enmarcación,
Serigrafía, Fotografía, Carnetización, Filmación e Imágenes Satelitales.
</t>
  </si>
  <si>
    <t xml:space="preserve">Adquisicion de indumentaria para agentes de la UNIDT (uniformes, pelucas, etc) </t>
  </si>
  <si>
    <t>530812 001</t>
  </si>
  <si>
    <t>Materiales Didacticos</t>
  </si>
  <si>
    <t>Arriendo de las casas de seguridad de Quito y Guayaquil</t>
  </si>
  <si>
    <t xml:space="preserve">Edificios, Locales y Residencias, Parqueaderos, Casilleros Judiciales y Bancarios (Arrendamiento)
</t>
  </si>
  <si>
    <t>Adquisicion de prendas reglamentarias y proteccion de la UNIDT</t>
  </si>
  <si>
    <t>Vestuario, Lencería, Prendas de Protección y Accesorios para uniformes del personal de Protección, Vigilancia y
Seguridad.</t>
  </si>
  <si>
    <t>Elaboración de Informes de contacto</t>
  </si>
  <si>
    <t>Elaboración de partes informativos</t>
  </si>
  <si>
    <t>Elaboración y entrega de partes judiciales</t>
  </si>
  <si>
    <t>Elaboración de fichas de personas</t>
  </si>
  <si>
    <t>Análisis telefónicos</t>
  </si>
  <si>
    <t>Elaboración de presentaciones de casos</t>
  </si>
  <si>
    <t>Número de informes</t>
  </si>
  <si>
    <t xml:space="preserve">Número de análisis telefónicos </t>
  </si>
  <si>
    <t xml:space="preserve">Número de presentaciones </t>
  </si>
  <si>
    <t>Número de fichas</t>
  </si>
  <si>
    <t xml:space="preserve">Número de partes judiciales </t>
  </si>
  <si>
    <t>Número de partes informativos</t>
  </si>
  <si>
    <t xml:space="preserve">Arrendamiento de un bien inmueble donde funcionara la casa de Seguridad de la UIDM, agencia  CENTRO cantón Quito, Provincia Pichincha. </t>
  </si>
  <si>
    <t xml:space="preserve">Arrendamiento de un bien inmueble donde funcionara la casa de Seguridad de la UIDM Subzona Imbabura </t>
  </si>
  <si>
    <t xml:space="preserve">Arrendamiento de un bien inmueble donde funcionara la casa de Seguridad de la UIDM Subzona El Oro </t>
  </si>
  <si>
    <t>UNIDAD DE INVESTIGACION DE DELITOS MINEROS</t>
  </si>
  <si>
    <t>Operativos contra la mineria ilegal</t>
  </si>
  <si>
    <t>Arrendamiento de un bien inmueble donde funciona la SIDPRO BAC Quito</t>
  </si>
  <si>
    <t>Arrendamiento de un bien inmueble donde funciona la SIDPRO BAC Guayaquil</t>
  </si>
  <si>
    <t>SIDPRO BAC</t>
  </si>
  <si>
    <t xml:space="preserve">Gestión de Investigación con Información Integral Procesada </t>
  </si>
  <si>
    <t>Gestión de Investigación de Delitos Flagrantes</t>
  </si>
  <si>
    <t>Informes
Partes Policiales</t>
  </si>
  <si>
    <t>Número de investigaciones  realizadas</t>
  </si>
  <si>
    <t>UNIDAD DE INVESTIGACIONES EN APOYO A LA FISCALIA GENERAL  DEL ESTADO</t>
  </si>
  <si>
    <t>Investigación de delitos de administración pública que delega el o la Fiscal General del Estado por diferentes delitos, que han cometido los funcionarios del Estado.</t>
  </si>
  <si>
    <t>Incremento del ancho de banda a 20 megas</t>
  </si>
  <si>
    <t>Número de Investigacones realizadas</t>
  </si>
  <si>
    <t>Arrendamiento de un bien inmueble para las oficinas de  Apoyo a la Fiscalia</t>
  </si>
  <si>
    <t>Arrendamiento de un bien inmueble para casa de seguridad de la Unidad.</t>
  </si>
  <si>
    <t>Detención de  personas consideradas como más buscados y de alta peligrosidad.</t>
  </si>
  <si>
    <t>Informes</t>
  </si>
  <si>
    <t>BLOQUE DE BUSQUEDA</t>
  </si>
  <si>
    <t>Pago de hospedaje y alimentación de delegados, misiones, comisiones y representaciones extranjeras y nacionales que brinden asistencia técnica y participan en eventos de entidades públicas.</t>
  </si>
  <si>
    <t xml:space="preserve">Gasto para la adquisicion de CDs </t>
  </si>
  <si>
    <t>Gastos por arrendamiento de paquetes informáticos y por licencias de utilización; actualización de la licencia del Software VMWARE ESSENTIALS KIT PLUS y ORACLE DATA BASE ESTÁNDAR EDITION ONE-OROCLE</t>
  </si>
  <si>
    <t>Gastos para la Atención de Delegados Extranjeros y Nacionales. Deportistas, Entrenadores y Cuerpo Técnico que Representen al País</t>
  </si>
  <si>
    <t>Edición, Impresión, Reproducción, Publicaciones Suscripciones, Fotocopiado, Traducción, Empastado, Enmarcación, Serigrafía, Fotografía, Carnetización</t>
  </si>
  <si>
    <t>DEPARTAMENTO DE VIGILANCIA TECNICA ELECTRONICA</t>
  </si>
  <si>
    <t>Entrega de Evidencia digital a las diferentes unidades del Eje Investigativo en sus diferentes investigaciones.</t>
  </si>
  <si>
    <t>Entrega de Información oportuna, veras y confiable producto de la Interceptación de comunicación.</t>
  </si>
  <si>
    <t>Entrega de Informes finales de las investigaciones a las Unidades del Eje Investigativo</t>
  </si>
  <si>
    <t xml:space="preserve">Número de evidencias digitales </t>
  </si>
  <si>
    <t xml:space="preserve">Número de informes de entrega oportuna </t>
  </si>
  <si>
    <t xml:space="preserve">Número de informes finales </t>
  </si>
  <si>
    <t>Contratacion de un bien inmueble para las oficinas de la UIDAM con cede en Guayaquil.</t>
  </si>
  <si>
    <t>Adquisicion de indumentaria tactica que contribuyen a la actividad operativa: 20 mochilas tacticas, 20 pantalones tacticos, 20 pares de zapatos tacticos.</t>
  </si>
  <si>
    <t>Vestuario, Lencería, Prendas de Protección, Accesorios para Uniformes Militares y Policiales; y, Carpas</t>
  </si>
  <si>
    <t>UNIDAD DE INVESTIGACION CON DELITOS CON ARMAS MUNICIONES Y EXPLOSIVOS</t>
  </si>
  <si>
    <t>Operativos realizados en flagrancia.</t>
  </si>
  <si>
    <t xml:space="preserve"> Municion Incautada</t>
  </si>
  <si>
    <t>Número de municiones incautadas</t>
  </si>
  <si>
    <t xml:space="preserve">Arrendamiento de un bien inmuebles  donde funciona  la Unidad de Investigacion contra el Abigeato Zona 5 </t>
  </si>
  <si>
    <t xml:space="preserve">Arrendamiento de un bien inmuebles  donde funciona  la Unidad de Investigacion contra el Abigeato Zona 4 </t>
  </si>
  <si>
    <t>UNIDAD DE INVESTIGACION CONTRA EL ABIGEATO  UICA</t>
  </si>
  <si>
    <t xml:space="preserve">Investigacion por disposiciones fiscales  </t>
  </si>
  <si>
    <t xml:space="preserve">  Operativos en Flagrancia </t>
  </si>
  <si>
    <t xml:space="preserve">Número de disposiciones fiscales atendidas </t>
  </si>
  <si>
    <t xml:space="preserve">Contratación del servicio de aseo u limpieza para las instalaciones de la UEIDPC- Edificio Vergara </t>
  </si>
  <si>
    <t>Fumigación y desratizaciòn para las instalaciones del Edifico Vergara</t>
  </si>
  <si>
    <t xml:space="preserve">Mantenimiento del ascensor del Edificio Vergara - Santa Prisca </t>
  </si>
  <si>
    <t xml:space="preserve">Pintura interna y externa del Edificio Vergara </t>
  </si>
  <si>
    <t xml:space="preserve">Mantenimiento de las intalaciones donde funciona la UEIDPC- Antiguo edificio del DEVIF </t>
  </si>
  <si>
    <t>Porcentaje de disposciones atendidas</t>
  </si>
  <si>
    <t>UNIDAD ESPECIALIZADA EN INVESTIGACIÒN EN DELITOS CONTRA EL PATRIMONIO CULTURAL (UEIDPC)</t>
  </si>
  <si>
    <t>Contratación del mantenimiento para la entrega de las casas de seguridad de la UDTA Pichincha.</t>
  </si>
  <si>
    <t xml:space="preserve">Pintura de las instalaciones de la de seguridad de las agencias UDAT-Pichincha,  para la entrega de la casa de seguridad </t>
  </si>
  <si>
    <t xml:space="preserve">Pintura de las instalaciones de la de seguridad de las agencias UDAT- Carchi,   para la entrega de la casa de seguridad </t>
  </si>
  <si>
    <t xml:space="preserve">Pintura de las instalaciones de la de seguridad de las agencias UDAT- El Oro, para la entrega de la casa de seguridad </t>
  </si>
  <si>
    <t xml:space="preserve">Arrendamiento de bien inmueble  (casas de seguridad) para la Agencias UDAT Pichincha </t>
  </si>
  <si>
    <t xml:space="preserve">Arrendamiento de bienes inmuebles  (casas de seguridad) para las Agencias UDAT Carchi </t>
  </si>
  <si>
    <t xml:space="preserve">Arrendamiento de bienes inmuebles  (casas de seguridad) para las Agencia UDAT  Imbabura </t>
  </si>
  <si>
    <t>Arrendamiento de bienes inmuebles  (casas de seguridad) para las Agencia UDAT Loja</t>
  </si>
  <si>
    <t>Arrendamiento de bienes inmuebles  (casas de seguridad) para la Agencia UDAT EL Oro.</t>
  </si>
  <si>
    <t>Arrendamiento de bienes inmuebles  (casas de seguridad) para la Agencia UDAT  Guayas</t>
  </si>
  <si>
    <t>Contratación de servicios y paquetes informáticos, para uso de la UDAT</t>
  </si>
  <si>
    <t>Aprehension de armas de fuego</t>
  </si>
  <si>
    <t xml:space="preserve">Desarticulación de Grupos Delictivos </t>
  </si>
  <si>
    <t>Disposiciones Fiscales</t>
  </si>
  <si>
    <t>Operativos anticontrabando</t>
  </si>
  <si>
    <t>Vehiculos aprehendidos en flagrancia</t>
  </si>
  <si>
    <t>UNIDAD DE DELITOS ADUANEROS Y TRIBUTARIOS A NIVEL NACIONAL</t>
  </si>
  <si>
    <t>Informes   
Partes Web</t>
  </si>
  <si>
    <t>Númro de vehiculos aprehendidos</t>
  </si>
  <si>
    <t>Númro de bandas desarticuladas</t>
  </si>
  <si>
    <t>Númro de armas de fuego aprendidas</t>
  </si>
  <si>
    <t>OFICINA CENTRAL NACIONAL INTHERPOL</t>
  </si>
  <si>
    <t xml:space="preserve">Publicaciones  de notificaciones INTERPOL </t>
  </si>
  <si>
    <t>Requerimientos de cooperación policial  internacional.</t>
  </si>
  <si>
    <t xml:space="preserve">Número de notificaciones recibidas </t>
  </si>
  <si>
    <t xml:space="preserve">Número de cooperaciones realizadas </t>
  </si>
  <si>
    <t>Verificación de alertas sistema INTERPOL</t>
  </si>
  <si>
    <t xml:space="preserve">Nímero de verificaciones realizadas </t>
  </si>
  <si>
    <t>Contribución anual de la INTERPOL</t>
  </si>
  <si>
    <t xml:space="preserve">Reumión anual INTERPOL </t>
  </si>
  <si>
    <t>Arrendamieto de un bien inmueble para las oficinas de la INTERPOL en el DMQ</t>
  </si>
  <si>
    <t>Adquisición de 100 carpetas con el logotipo del INTERPOL</t>
  </si>
  <si>
    <t>530302 001</t>
  </si>
  <si>
    <t xml:space="preserve">Viaticos y subsistencias al exterior </t>
  </si>
  <si>
    <t xml:space="preserve">Repatriaciones </t>
  </si>
  <si>
    <t xml:space="preserve">Número de repatraciones atendidas </t>
  </si>
  <si>
    <t xml:space="preserve">
UNIDAD NACIONAL DE INVESTIGACIÓN DE DELITOS TRANSNACIONALES
</t>
  </si>
  <si>
    <t xml:space="preserve">
UNIDAD DE INVESTIGACIÓN DE DELITOS TECNOLÓGICOS
</t>
  </si>
  <si>
    <t>Investigación realizadas por diferentes delitos.</t>
  </si>
  <si>
    <t xml:space="preserve">Número de investigaciones realizadas </t>
  </si>
  <si>
    <t>Registro de detenidos</t>
  </si>
  <si>
    <t>Adqusición de software para la investigación digital (Ufer PC, Maltego, Osin e I2).</t>
  </si>
  <si>
    <t xml:space="preserve">Número de detenidos registrados </t>
  </si>
  <si>
    <t>Partes Web
Informes</t>
  </si>
  <si>
    <t>Contratación del servicio de aseo y limpieza de las instalaciones de la UIDT</t>
  </si>
  <si>
    <t>COORDINACIÓN NACIONAL DE CRIMINALÍSTICA, MEDICINA LEGAL Y CIENCIAS FORENSES</t>
  </si>
  <si>
    <t>(IBIS) identificación automática de probables coincidencias entre balas y vainas ingresadas en una Base de Datos</t>
  </si>
  <si>
    <t>Pericias de accidentología vial</t>
  </si>
  <si>
    <t xml:space="preserve">Informes Técnicos </t>
  </si>
  <si>
    <t xml:space="preserve">Número de pericias realizadas </t>
  </si>
  <si>
    <t xml:space="preserve">Número de identificaciones realizadas </t>
  </si>
  <si>
    <t>PROFORMA 2020</t>
  </si>
  <si>
    <t>CODIFICADO 2019</t>
  </si>
  <si>
    <t>DEVENGADO 2019</t>
  </si>
  <si>
    <t xml:space="preserve">Traslado de los vehiculos de evidencia de los patios de la policia judical del distrito Machala </t>
  </si>
  <si>
    <t>Servicios de Aseo, Lavado de Vestimenta de Trabajo, Fumigación, Desinfección, Limpieza de Instalaciones, manejo de desechos contaminados, recuperados y clasificación de materiales reciclables.</t>
  </si>
  <si>
    <t>Pasajes  al Exterior</t>
  </si>
  <si>
    <t>530301 001</t>
  </si>
  <si>
    <t xml:space="preserve">Pasajes  al Interior </t>
  </si>
  <si>
    <t>Pago de pasajes nacionales para las diferenres delegaciones de la DNPJei</t>
  </si>
  <si>
    <t>Cancelación de pasajes  al exterior para el personal de la DNPJeI, Jefaturas, Subjefaturas</t>
  </si>
  <si>
    <t>Viáticos y Subsistencias en el Exterior</t>
  </si>
  <si>
    <t>Cancelación de los seguros</t>
  </si>
  <si>
    <t>570201 001</t>
  </si>
  <si>
    <t>Seguros</t>
  </si>
  <si>
    <t xml:space="preserve">Tramites notariales, legalizaci{on de documents </t>
  </si>
  <si>
    <t>570206 001</t>
  </si>
  <si>
    <t>Costas Judiciales, Trámites Notariales, Legalización de Documentos y Arreglos Extrajudiciales</t>
  </si>
  <si>
    <t>TOTAL SEGURIDAD INTEGRAL</t>
  </si>
  <si>
    <t>Fortalecimiento Institucional</t>
  </si>
  <si>
    <t xml:space="preserve">Mantenimiento de la Flota Vehicular </t>
  </si>
  <si>
    <t>Gestión Operativa
Investigación Técnica Científica de la Infracción</t>
  </si>
  <si>
    <t>Mantenimiento y actualización del concentrador de datos del Laboratorio de Criminalistica y Ciencias Forenses  que incluye la actualización  de la garantía y plan de protección Safeguard para las estaciones de trabajo del sistema IBIS para las Zona 8 y 9</t>
  </si>
  <si>
    <t>Contratación de telefonia fija a nivel nacional</t>
  </si>
  <si>
    <t>840103 001</t>
  </si>
  <si>
    <t>Mobiliarios</t>
  </si>
  <si>
    <t>Maquinarias y Equipos (Bienes de Larga Duración)</t>
  </si>
  <si>
    <t>840104 001</t>
  </si>
  <si>
    <t>840107 001</t>
  </si>
  <si>
    <t>Equipos, Sistemas y Paquetes Informáticos</t>
  </si>
  <si>
    <t>Adquisiciones de :
Estación de trabajo, Archivadores, sillas giratorias, sillas estáticas</t>
  </si>
  <si>
    <t>SERVICIOS GENERALES</t>
  </si>
  <si>
    <t>Adquisiciones de :
Proyectores, computadores de escritorio,, laptos</t>
  </si>
  <si>
    <t>Adquisiciones de :
Drones, kits de seguridad, camaras, cámara térmica</t>
  </si>
  <si>
    <t>Contratacion del servivio de datos y seguridad perimetral para la UTMA con la operadora de telefonia celular CNT</t>
  </si>
  <si>
    <t>Contratación de servicio de  enlace de datos para la UTMA- DNPJeI con la operadora OTECEL S.A -Movistar</t>
  </si>
  <si>
    <t>Contratación se servicio de telefonía movil para el señor DNPJeI y Jefes de las Unidades.</t>
  </si>
  <si>
    <t>Contrato del Data Center Virtual xxxxxxxxxxxxxxxxxxxxxxxxxxxxxxxx</t>
  </si>
  <si>
    <t xml:space="preserve">PAC 31250  (06- MAYO-2020)
25460,15 CONTRATO DE ARRASTRE + IVA </t>
  </si>
  <si>
    <t>Contratacion del servico de transporte para el traslado de los vehiculos y motocicletas Subzona Manabí- Portoviejo</t>
  </si>
  <si>
    <t xml:space="preserve">Solo para 1 año fiscal , se deberá fijar si se utiliza dos partidas </t>
  </si>
  <si>
    <t>IVA 12 %</t>
  </si>
  <si>
    <t xml:space="preserve">VALOR CON IVA </t>
  </si>
  <si>
    <t xml:space="preserve">Para un año  
Proceso de subasta </t>
  </si>
  <si>
    <t>Edición, diseño e Impresión de Certificados de aprobación de los diferentes cursos que ejecutara el Departamento de Capacitación de la DNPJeI, para el año 2020.</t>
  </si>
  <si>
    <t>INICIA  20/06/2019</t>
  </si>
  <si>
    <t>INICIA 02/06/2019</t>
  </si>
  <si>
    <t>Contrato por servicios de combustible (extra) para los vehiculos pertenecientes a la PJ-Subzona 2 Pichincha Sangolqui</t>
  </si>
  <si>
    <t>CONTRATO NUEVO</t>
  </si>
  <si>
    <t>Contratación de una Estación de servicios para proveher de combbustible para la Policia Judicial Tungurahua  y Unidades Especializadas</t>
  </si>
  <si>
    <t>INICIO DE UN NUEVO CONTRATO</t>
  </si>
  <si>
    <t xml:space="preserve">Mantenimiento de Computadores </t>
  </si>
  <si>
    <t>INICIO DE UN NUEVO CONTRATO
VERIFICAR CON EL SEÑOR JF PARA VER LA PARTIDA 8 4</t>
  </si>
  <si>
    <t>VALOR PENDIENTE PARA MIGRAR A LA DINACOM</t>
  </si>
  <si>
    <t xml:space="preserve">Mantenimiento de Impresoras </t>
  </si>
  <si>
    <t>Contratación del servicio de combustible para la Policia Judicial El Triunfo- Bucay</t>
  </si>
  <si>
    <t>NO PRESENTA FACTURAS PARA EL PAGO DE COMBUSTIBLE.
3 MOTOCICLETAS</t>
  </si>
  <si>
    <t xml:space="preserve">VEHICULOS SE A ENVIADO AL REMATE.
MOTOCICLETAS EN MILAGRO . </t>
  </si>
  <si>
    <t xml:space="preserve">
BAJA PRODUCTIVIDAD
COMBUSTIBLE EN  PJ PROGRESO. </t>
  </si>
  <si>
    <t>1 VEHICULO
4 MOTOCICLETAS</t>
  </si>
  <si>
    <t>1 MOTO</t>
  </si>
  <si>
    <t>CONTRATO NUEVO 
NO PRESENTA REQUERIMIENTO AÑO 2019</t>
  </si>
  <si>
    <t xml:space="preserve">6 VEHICULOS 
17 MOTOCICLETAS </t>
  </si>
  <si>
    <t xml:space="preserve">64VEHICULOS 
6 MOTOCICLETAS </t>
  </si>
  <si>
    <t xml:space="preserve">3 VEHICULOS 
2 MOTOCICLETAS </t>
  </si>
  <si>
    <t xml:space="preserve">Contracción  del servicio de abastecimiento de combustible para la Policia Judicial del Distrito Vinces y Palenque </t>
  </si>
  <si>
    <t xml:space="preserve"> 1 VEHICULO 
3 MOTOCICLETAS</t>
  </si>
  <si>
    <t xml:space="preserve">7 VEHICULOS
19 MOTOCICLETAS  
</t>
  </si>
  <si>
    <t xml:space="preserve">Servicios de oursourcing de escarner y equipamiento informatico de usuario final </t>
  </si>
  <si>
    <t>15 VEHICULOS 
16 MOTOCICLETAS 
SE REALIZARÁ CONTRATO COMPLEMENTARIO NO SE COSIDERARA PARA EL 2020 SI NO EN EL 2021}</t>
  </si>
  <si>
    <t xml:space="preserve"> 
SE REALIZARÁ CONTRATO COMPLEMENTARIO NO SE COSIDERARA PARA EL 2020 SI NO EN EL 2021</t>
  </si>
  <si>
    <t>10 VEHICULOS
16 MOTOCICLETAS</t>
  </si>
  <si>
    <t>VERIFICAR EL NUMERICO DE VEHICULOS</t>
  </si>
  <si>
    <t xml:space="preserve">6 VEHICULOS 
9 MOTOS </t>
  </si>
  <si>
    <t>7 VEHICULOS 
15 MOTOS</t>
  </si>
  <si>
    <t>1 VEHICULO 
1 MOTO</t>
  </si>
  <si>
    <t xml:space="preserve">15 VEHICULOS 
18 MOTOCICLETAS 
</t>
  </si>
  <si>
    <t xml:space="preserve">2 VEHICULOS 
 </t>
  </si>
  <si>
    <t xml:space="preserve">6 VEHICULOS 
13 MOTOCICLETA S
</t>
  </si>
  <si>
    <t>Contratación del servicio de combustible para los vehiculos de la Policia Judicial de la Zona 8</t>
  </si>
  <si>
    <t>Contrato por servicios de combustible  Unidades Fronterizas (extra y diesel) para los vehiculos pertenecientes a la PJ Carchi-San Gabriel-El Angel-San Lorenzo-Sucumbios-San Critobal-Santa Cruz-Calvas-Huaquillas-Zumba-Macara.</t>
  </si>
  <si>
    <t>NO SE CONSIDERAR PARA ESTE PERIODO FISCAL, SE SOLICITARA SE REALIZARÁ UN CONTRATO COMPLEMENTARIO CON UN MES DE ANTICIPACIÓN</t>
  </si>
  <si>
    <t>1 VEHICULO
3 MOTOS</t>
  </si>
  <si>
    <t>contratación del servicio de una empresa para que brinde la entrega de combustibles a las unidades de la policia judicial de Atacames</t>
  </si>
  <si>
    <t>contratación del servicio de una empresa para que brinde la entrega de combustibles a las unidades de la policia judicial de Quininde</t>
  </si>
  <si>
    <t xml:space="preserve">8 VEHICULOS 
6 MOTOS </t>
  </si>
  <si>
    <t>NO SE LE CONSIDERARÁ PARA ESTE PERIODO FISCAL, SE SOLICITARÁ SE REALICE UN CONTRATO COMPLEMENTARIO CON UN MES DE ANTICIPACIÓN</t>
  </si>
  <si>
    <t xml:space="preserve">27 VEHICULOS 
40 MOTOS </t>
  </si>
  <si>
    <t xml:space="preserve">1 VEHICULO
5 MOTOS </t>
  </si>
  <si>
    <t>NO SE CONSIDERARÁ EL REQUERIMIENTOS Y SE SOLICITARÁ EL CONTRATO COMPLEMENTARIO CON UN MES DE ANTICIPACIÓN</t>
  </si>
  <si>
    <t>NO SE CONSIDERAR PARA ESTE PERIODO FISCAL SE SOLICITARA UN CONTRATO COMPLEMENTARIO CON UN MES DE ANTICIPACIÓN</t>
  </si>
  <si>
    <t>02/02/2020 INICIA EL CONTRATO PARA ELPROXIMO PERIODO FISCAL</t>
  </si>
  <si>
    <t xml:space="preserve">07/01/2019 ESTAN EN CONTRATO COMPLEMENTARIO </t>
  </si>
  <si>
    <t>Contratación para el abastecimiento de combustibles de las Unidades de la Policía Judicial de Saraguro</t>
  </si>
  <si>
    <t>Arrendamiento de un bien inmueble donde funciona  la Policia Judicial de Imbabura (PRV)</t>
  </si>
  <si>
    <t>20/06/2020 REALIZAR LA VISITA DE CAMPO</t>
  </si>
  <si>
    <t xml:space="preserve">Arrendamiento de un bien inmueble donde funciona los  CAIE  Pedro Vicente Maldonado, puerto Quito y los Bancos </t>
  </si>
  <si>
    <t>Arrendamiento de un bien inmueble donde funciona las Oficinas  Policia Judicial del Napo y unidades adscritas.</t>
  </si>
  <si>
    <t>27/10/2020
VERIFICAR LOS PAGOS</t>
  </si>
  <si>
    <t>Arrendamiento de un bien inmueble para el funcionamiento del Centro de Acopio de la Policia Judicial Tungurahua</t>
  </si>
  <si>
    <t>Arrendamiento de un nuevo bien inmueble donde funcionara los CAIE de  la Policia Judicial del Chimborazo</t>
  </si>
  <si>
    <t>Arrendamiento de un bien inmueble donde funcionara la  oficinas  y C.A.I.E de la Sub Jefatura de  la Policia Judicial de Alausi</t>
  </si>
  <si>
    <t>Arrendamientos de un bien inmueble para las oficinas PRV  y CAIE  instalaciones de PJ Pedernales</t>
  </si>
  <si>
    <t>Arrendamientos de un bien inmubre para las oficinas de la  PJ El Carmen</t>
  </si>
  <si>
    <t>Arrendamiento de un bien inmueble donde funciona  la Policia Judicial de la Subzona Santo Domingo (oficinas)</t>
  </si>
  <si>
    <t>NO SE CONSIDERA SE SOLICITARÁ UN CONTRATO COMPLEMENTARIO CON UN MES DE ANTICIPACIÓN</t>
  </si>
  <si>
    <t>Contratación de un bien inmueble para el funcionamiento de las oficinas de la  Policia El Triunfo - Bucay</t>
  </si>
  <si>
    <t>Contratación de un bien inmueble para el funcionamiento de las oficinas, PRV  y CAIE de la  Policia de Naranjal</t>
  </si>
  <si>
    <t>Contratación de un bien inmueble para el funcionamiento de las oficinas de la  Policia de Playas - Villamil</t>
  </si>
  <si>
    <t>Arrendamiento de un bien inmueble donde funciona las instalaciones de los Patio de retencion Vehicular y Centro de Acopio de Indicio y Evidencias Santa Elena  y Unidades Especiales</t>
  </si>
  <si>
    <t>Arrendamiento de bien inmueble para la Policia Judicial del Distrito Ventanas (Oficinas), PRV, y CAIE</t>
  </si>
  <si>
    <t>Arrendamiento de un bien inmueble para las oficinas del CAIE y PRV del Cantón Gualaceo</t>
  </si>
  <si>
    <t>Arrendamiento de un bien inmueble para las oficinas del CAIE y PRV del Cantón Ponce Enriquez</t>
  </si>
  <si>
    <t>Arrendamiento de un bien inmueble para los PRV de la PJ Azuay</t>
  </si>
  <si>
    <t>Arrendamiento de un bien inmueble donde funciona  la Policia Judicial de El Oro (oficinas)</t>
  </si>
  <si>
    <t>Arrendamiento de un bien inmueble donde funciona  la Policía Judicial de Loja.(OFICINAS)</t>
  </si>
  <si>
    <t>Arrendamiento de un bien inmueble para el funcionamiento de  los Patios de Retención vehicula  oficinas y PRV de Zamora Chinchipea.</t>
  </si>
  <si>
    <t>Arrendamiento de un bien inmueble para el funcionamiento para las oficinas de Zumba</t>
  </si>
  <si>
    <t>Arrendamiento de un bien inmueble para el funcionamiento para las oficinas de PJ Yanzaza</t>
  </si>
  <si>
    <t>Arrendamiento de un bien inmueble donde funciona  el cuarto de servidores  Unidad en Telefónia Móvil Avanzada para la Investigación del Delito - Quito (bodeda)</t>
  </si>
  <si>
    <t xml:space="preserve"> Servicio  de servicios de fumigación de las instalaciones de Judicial de La Mana .</t>
  </si>
  <si>
    <t xml:space="preserve">IP ROJO </t>
  </si>
  <si>
    <t>BAJA PRODUCTIVIDAD DISPOSICIONES FISCALES, GRUPOS IP Y ORDENES DE DETENCIÓN</t>
  </si>
  <si>
    <t>SE CUENTRA 2 INDICADORES EN ROJO</t>
  </si>
  <si>
    <t>PROCESO PARALIZADO EN RAZON QUE SE VA A REALIZAR EL MANTENIMIENTO</t>
  </si>
  <si>
    <t>Retiro de  maleza y fumigacion de las instalaciones de la CAIE y PRV, pertenecientes la Policia Judicial del DMG</t>
  </si>
  <si>
    <t>Contratación del servicio de mantenimiento y reparación   de seguridad, CCTV)</t>
  </si>
  <si>
    <t>SE DEBERÁ INCLUIR EN EL MANTENIMIENTO GRANDE</t>
  </si>
  <si>
    <t>Contratación del servicio de mantenimiento y reparación de aires acondicionados  de las Jefaturas y Subjefaturas de: DNPJ, Esmeraldas, Sucumbios, Oreallana, Pastaza, Sto Domingos, Guayas, El Oro, Manabi, La Mana, DMG y DMQ</t>
  </si>
  <si>
    <t>OK</t>
  </si>
  <si>
    <t>0K</t>
  </si>
  <si>
    <t xml:space="preserve">INCLUIVE EL IVA </t>
  </si>
  <si>
    <t>Contratación del servicio de  planes de internet para las portatiles robustas de las Unidades Investigativas y Policia Judicial a nivel nacional.(modem)</t>
  </si>
  <si>
    <t xml:space="preserve">01/01/2021 CULMINA EL CONTRATO </t>
  </si>
  <si>
    <t>CONTRATO HASTA EL 2021 NO SE CONSIDERA EN EL 2020</t>
  </si>
  <si>
    <t>24/08/2020 SON CONTRATOS PARA 2 AÑOS  / CREACIÓN DE LA NECESIDADE PARA EL PERIODO FISCAL</t>
  </si>
  <si>
    <t>17/11/2020 SON CONTRATOS PARA 2 AÑOS  / CREACIÓN DE LA NECESIDADE PARA EL PERIODO FISCAL</t>
  </si>
  <si>
    <t>Contratación del servicio de extintores pertenecientes a la DNPJeI a nivel nacional- CO2 y Polvo (Hidrogeno)</t>
  </si>
  <si>
    <t>ok</t>
  </si>
  <si>
    <t>Contratación del servicio de outsourcing de impresión, fotocopiado y escaneo para las Jefaturas, Subjefaturas y Unidades Especializadas de la DNPJeI</t>
  </si>
  <si>
    <t xml:space="preserve">UNA SOLA CREACIÓN DE NECESIDAD ENTRE NANCIONALES E INTERNACIONES </t>
  </si>
  <si>
    <t>Proyecto de mantenimiento de cableado estructurado y electrico de la DNPJeI .</t>
  </si>
  <si>
    <t>REQUERIMIETO PENDIENTE UNA VEZ QUE SE LIQUIDE EL PRESUPUESTO</t>
  </si>
  <si>
    <t>Contratación del pintura  interna y externa para las instalaciones de la DNPJeI</t>
  </si>
  <si>
    <t>Contratación del mantenimiento del mantenimiento de la PJ DMQ</t>
  </si>
  <si>
    <t>REALIZAR ESTUDIOS PENDIENTE HASTA LIBERAR PRESUPUESTO</t>
  </si>
  <si>
    <t>Contratación del mantenimiento del mantenimiento de la PJ Azuay</t>
  </si>
  <si>
    <t xml:space="preserve">Contratación del servicio de antivirus </t>
  </si>
  <si>
    <t>INICIO DE CONTRATO</t>
  </si>
  <si>
    <t>Licencias Vmware y VMBackup para el datacenter de la DNPJeI. (Respaldo del Data Center)</t>
  </si>
  <si>
    <t>verificar con la otra partida requerimiento no para el año 2020</t>
  </si>
  <si>
    <t xml:space="preserve">DEVIF </t>
  </si>
  <si>
    <t xml:space="preserve">Contracación del servcio de conectividad de CELLOTRACK </t>
  </si>
  <si>
    <t>PENDIENTE UNA VEZ Q SE LIQUIDE LOS PROCESOS</t>
  </si>
  <si>
    <t>CONTRATO 20/11/2020</t>
  </si>
  <si>
    <t xml:space="preserve">Adquisición en materiales de oficina </t>
  </si>
  <si>
    <t xml:space="preserve">Insumos como materiales y suministros para construccion, electricidad, plomeria carpinteria </t>
  </si>
  <si>
    <t>Adquisición de focos  para las Unidades de la Policía Judicial</t>
  </si>
  <si>
    <t>FECHA DE CULMINACIÓN DEL CONTRATO</t>
  </si>
  <si>
    <t xml:space="preserve"> INICIO 17/12/2020</t>
  </si>
  <si>
    <t xml:space="preserve"> INICIA EL CONTRATO PARA ELPROXIMO PERIODO FISCAL</t>
  </si>
  <si>
    <t xml:space="preserve">SUBZONA GUAYAS </t>
  </si>
  <si>
    <t xml:space="preserve">CONTRATO NUEVO 
</t>
  </si>
  <si>
    <t>NO PRESENTA REQUERIMIENTO AÑO 2019
1 MOTO</t>
  </si>
  <si>
    <t xml:space="preserve">6 VEHICULOS 
17 MOTOCICLETAS 
ESTAN EN CONTRATO COMPLEMENTARIO </t>
  </si>
  <si>
    <t>NO PRESENTA REQUERIMIENTO AÑO 2019</t>
  </si>
  <si>
    <t>Contratación del mantenimiento de la infraestructura de la  PJ DMQ</t>
  </si>
  <si>
    <t>CONTRATO  NUEVO</t>
  </si>
  <si>
    <t>Número de pagos cancelados</t>
  </si>
  <si>
    <t xml:space="preserve">Número de adquisiciones realizada </t>
  </si>
  <si>
    <t>Nùmero de adquisiciones realizads</t>
  </si>
  <si>
    <t>Adquisición de neumaticos para los vehículos de la DNPJeI</t>
  </si>
  <si>
    <t xml:space="preserve">VALOR TOTAL POR PARTIDA </t>
  </si>
  <si>
    <t>CONTRATOS PARA 2 AÑOS  / CREACIÓN DE LA NECESIDADE PARA EL PERIODO FISCAL</t>
  </si>
  <si>
    <t xml:space="preserve">(06- MAYO-2020)
</t>
  </si>
  <si>
    <t>Pagos de fletes y maniobras</t>
  </si>
  <si>
    <t xml:space="preserve">27/10/2020
</t>
  </si>
  <si>
    <t>VERIFICAR LOS PAGOS</t>
  </si>
  <si>
    <t>12/02/20202</t>
  </si>
  <si>
    <t>Mantenimiento de las intalaciones donde funciona la UEIDPC- Antiguo edificio del DEVIF - VERGARA</t>
  </si>
  <si>
    <t>530807 001</t>
  </si>
  <si>
    <t>Materiales de impresión, fotografria reproducción y publicaciones.</t>
  </si>
  <si>
    <t>Contratacion del Servicio de mantenimiento preventivo y correctivo, aprovisionamiento de repuestos, insumos, accesorios y lubricantes, para los vehiculos asignados a la Direccion Nacional de la Policia Judicial e Investigaciones de la Subzona Carchi , Imbabura y el norte de San Lorenzo.</t>
  </si>
  <si>
    <t>Mantenimiento de la infraestructura de arrendamiento de la PJ Manta</t>
  </si>
  <si>
    <t>002/02/2020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</si>
</sst>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\ * #,##0.00_);_(&quot;$&quot;\ * \(#,##0.00\);_(&quot;$&quot;\ 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#,##0.00_);_(\(#,##0.00\);_(&quot;-&quot;??_);_(@_)"/>
    <numFmt numFmtId="167" formatCode="_(&quot;$&quot;\ * #,##0_);_(&quot;$&quot;\ * \(#,##0\);_(&quot;$&quot;\ * &quot;-&quot;??_);_(@_)"/>
    <numFmt numFmtId="168" formatCode="_(&quot;$&quot;\ * #,##0.0_);_(&quot;$&quot;\ * \(#,##0.0\);_(&quot;$&quot;\ * &quot;-&quot;??_);_(@_)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2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6"/>
      <color theme="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/>
      <bottom/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/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" borderId="1" applyNumberFormat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09">
    <xf numFmtId="0" fontId="0" fillId="0" borderId="0" xfId="0"/>
    <xf numFmtId="0" fontId="6" fillId="3" borderId="1" xfId="11" applyFont="1"/>
    <xf numFmtId="0" fontId="6" fillId="3" borderId="1" xfId="11" applyFont="1" applyAlignment="1">
      <alignment vertical="center" wrapText="1"/>
    </xf>
    <xf numFmtId="44" fontId="6" fillId="3" borderId="1" xfId="11" applyNumberFormat="1" applyFont="1" applyAlignment="1">
      <alignment horizontal="right" vertical="center" wrapText="1"/>
    </xf>
    <xf numFmtId="0" fontId="6" fillId="3" borderId="1" xfId="11" applyFont="1" applyAlignment="1">
      <alignment horizontal="center"/>
    </xf>
    <xf numFmtId="0" fontId="7" fillId="2" borderId="1" xfId="11" applyFont="1" applyFill="1" applyAlignment="1">
      <alignment vertical="center" wrapText="1"/>
    </xf>
    <xf numFmtId="41" fontId="7" fillId="2" borderId="1" xfId="11" applyNumberFormat="1" applyFont="1" applyFill="1" applyAlignment="1">
      <alignment vertical="center"/>
    </xf>
    <xf numFmtId="3" fontId="7" fillId="2" borderId="1" xfId="11" applyNumberFormat="1" applyFont="1" applyFill="1" applyAlignment="1">
      <alignment vertical="center"/>
    </xf>
    <xf numFmtId="0" fontId="7" fillId="2" borderId="1" xfId="11" applyFont="1" applyFill="1" applyAlignment="1">
      <alignment horizontal="center" vertical="center"/>
    </xf>
    <xf numFmtId="44" fontId="7" fillId="2" borderId="1" xfId="11" applyNumberFormat="1" applyFont="1" applyFill="1" applyAlignment="1">
      <alignment vertical="center"/>
    </xf>
    <xf numFmtId="0" fontId="7" fillId="2" borderId="1" xfId="11" applyFont="1" applyFill="1" applyAlignment="1">
      <alignment horizontal="center" vertical="center" wrapText="1"/>
    </xf>
    <xf numFmtId="0" fontId="6" fillId="3" borderId="3" xfId="11" applyFont="1" applyBorder="1"/>
    <xf numFmtId="44" fontId="6" fillId="3" borderId="4" xfId="11" applyNumberFormat="1" applyFont="1" applyBorder="1" applyAlignment="1">
      <alignment horizontal="right" vertical="center" wrapText="1"/>
    </xf>
    <xf numFmtId="3" fontId="9" fillId="3" borderId="1" xfId="11" applyNumberFormat="1" applyFont="1" applyAlignment="1">
      <alignment horizontal="center" vertical="center"/>
    </xf>
    <xf numFmtId="0" fontId="10" fillId="3" borderId="1" xfId="11" applyFont="1" applyAlignment="1">
      <alignment horizontal="center" vertical="center" wrapText="1"/>
    </xf>
    <xf numFmtId="0" fontId="10" fillId="3" borderId="1" xfId="11" applyFont="1" applyAlignment="1">
      <alignment vertical="center" wrapText="1"/>
    </xf>
    <xf numFmtId="44" fontId="10" fillId="3" borderId="1" xfId="11" applyNumberFormat="1" applyFont="1" applyAlignment="1">
      <alignment vertical="center" wrapText="1"/>
    </xf>
    <xf numFmtId="44" fontId="7" fillId="2" borderId="14" xfId="11" applyNumberFormat="1" applyFont="1" applyFill="1" applyBorder="1" applyAlignment="1">
      <alignment vertical="center"/>
    </xf>
    <xf numFmtId="44" fontId="7" fillId="2" borderId="7" xfId="11" applyNumberFormat="1" applyFont="1" applyFill="1" applyBorder="1" applyAlignment="1">
      <alignment vertical="center"/>
    </xf>
    <xf numFmtId="44" fontId="7" fillId="2" borderId="3" xfId="11" applyNumberFormat="1" applyFont="1" applyFill="1" applyBorder="1" applyAlignment="1">
      <alignment vertical="center"/>
    </xf>
    <xf numFmtId="0" fontId="10" fillId="0" borderId="13" xfId="11" applyFont="1" applyFill="1" applyBorder="1" applyAlignment="1">
      <alignment horizontal="left" vertical="center" wrapText="1"/>
    </xf>
    <xf numFmtId="0" fontId="10" fillId="0" borderId="13" xfId="11" applyFont="1" applyFill="1" applyBorder="1" applyAlignment="1">
      <alignment vertical="center" wrapText="1"/>
    </xf>
    <xf numFmtId="0" fontId="9" fillId="0" borderId="13" xfId="11" applyFont="1" applyFill="1" applyBorder="1" applyAlignment="1">
      <alignment vertical="center" wrapText="1"/>
    </xf>
    <xf numFmtId="0" fontId="9" fillId="0" borderId="17" xfId="11" applyFont="1" applyFill="1" applyBorder="1" applyAlignment="1">
      <alignment vertical="center" wrapText="1"/>
    </xf>
    <xf numFmtId="0" fontId="9" fillId="0" borderId="19" xfId="11" applyFont="1" applyFill="1" applyBorder="1" applyAlignment="1">
      <alignment vertical="center" wrapText="1"/>
    </xf>
    <xf numFmtId="0" fontId="10" fillId="0" borderId="19" xfId="1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10" fillId="0" borderId="15" xfId="1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4" fontId="13" fillId="0" borderId="15" xfId="12" applyFont="1" applyFill="1" applyBorder="1" applyAlignment="1">
      <alignment vertical="center" wrapText="1"/>
    </xf>
    <xf numFmtId="44" fontId="13" fillId="0" borderId="13" xfId="12" applyFont="1" applyFill="1" applyBorder="1" applyAlignment="1">
      <alignment vertical="center" wrapText="1"/>
    </xf>
    <xf numFmtId="44" fontId="13" fillId="0" borderId="21" xfId="12" applyFont="1" applyFill="1" applyBorder="1" applyAlignment="1">
      <alignment vertical="center" wrapText="1"/>
    </xf>
    <xf numFmtId="44" fontId="13" fillId="0" borderId="28" xfId="12" applyFont="1" applyFill="1" applyBorder="1" applyAlignment="1">
      <alignment vertical="center" wrapText="1"/>
    </xf>
    <xf numFmtId="44" fontId="13" fillId="0" borderId="29" xfId="12" applyFont="1" applyFill="1" applyBorder="1" applyAlignment="1">
      <alignment vertical="center" wrapText="1"/>
    </xf>
    <xf numFmtId="0" fontId="10" fillId="0" borderId="15" xfId="11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41" fontId="11" fillId="0" borderId="13" xfId="0" applyNumberFormat="1" applyFont="1" applyFill="1" applyBorder="1" applyAlignment="1">
      <alignment horizontal="center" vertical="center" wrapText="1"/>
    </xf>
    <xf numFmtId="44" fontId="10" fillId="0" borderId="13" xfId="11" applyNumberFormat="1" applyFont="1" applyFill="1" applyBorder="1" applyAlignment="1">
      <alignment vertical="center" wrapText="1"/>
    </xf>
    <xf numFmtId="44" fontId="7" fillId="2" borderId="1" xfId="11" applyNumberFormat="1" applyFont="1" applyFill="1" applyAlignment="1">
      <alignment horizontal="center" vertical="center"/>
    </xf>
    <xf numFmtId="41" fontId="11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1" fontId="11" fillId="0" borderId="28" xfId="0" applyNumberFormat="1" applyFont="1" applyFill="1" applyBorder="1" applyAlignment="1">
      <alignment horizontal="left" vertical="center" wrapText="1"/>
    </xf>
    <xf numFmtId="41" fontId="11" fillId="0" borderId="13" xfId="0" applyNumberFormat="1" applyFont="1" applyFill="1" applyBorder="1" applyAlignment="1">
      <alignment horizontal="left" vertical="center" wrapText="1"/>
    </xf>
    <xf numFmtId="0" fontId="9" fillId="0" borderId="15" xfId="11" applyFont="1" applyFill="1" applyBorder="1" applyAlignment="1">
      <alignment vertical="center" wrapText="1"/>
    </xf>
    <xf numFmtId="44" fontId="7" fillId="2" borderId="12" xfId="11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left" vertical="center" wrapText="1"/>
    </xf>
    <xf numFmtId="44" fontId="13" fillId="0" borderId="37" xfId="12" applyFont="1" applyFill="1" applyBorder="1" applyAlignment="1">
      <alignment vertical="center" wrapText="1"/>
    </xf>
    <xf numFmtId="44" fontId="10" fillId="0" borderId="19" xfId="11" applyNumberFormat="1" applyFont="1" applyFill="1" applyBorder="1" applyAlignment="1">
      <alignment vertical="center" wrapText="1"/>
    </xf>
    <xf numFmtId="44" fontId="7" fillId="2" borderId="38" xfId="11" applyNumberFormat="1" applyFont="1" applyFill="1" applyBorder="1" applyAlignment="1">
      <alignment vertical="center"/>
    </xf>
    <xf numFmtId="44" fontId="7" fillId="2" borderId="40" xfId="11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/>
    </xf>
    <xf numFmtId="44" fontId="13" fillId="0" borderId="43" xfId="12" applyFont="1" applyFill="1" applyBorder="1" applyAlignment="1">
      <alignment vertical="center" wrapText="1"/>
    </xf>
    <xf numFmtId="44" fontId="7" fillId="2" borderId="44" xfId="11" applyNumberFormat="1" applyFont="1" applyFill="1" applyBorder="1" applyAlignment="1">
      <alignment vertical="center"/>
    </xf>
    <xf numFmtId="44" fontId="13" fillId="0" borderId="19" xfId="12" applyFont="1" applyFill="1" applyBorder="1" applyAlignment="1">
      <alignment vertical="center" wrapText="1"/>
    </xf>
    <xf numFmtId="44" fontId="13" fillId="0" borderId="20" xfId="12" applyFont="1" applyFill="1" applyBorder="1" applyAlignment="1">
      <alignment vertical="center" wrapText="1"/>
    </xf>
    <xf numFmtId="41" fontId="11" fillId="0" borderId="15" xfId="0" applyNumberFormat="1" applyFont="1" applyFill="1" applyBorder="1" applyAlignment="1">
      <alignment vertical="center" wrapText="1"/>
    </xf>
    <xf numFmtId="41" fontId="11" fillId="0" borderId="17" xfId="0" applyNumberFormat="1" applyFont="1" applyFill="1" applyBorder="1" applyAlignment="1">
      <alignment vertical="center" wrapText="1"/>
    </xf>
    <xf numFmtId="9" fontId="11" fillId="0" borderId="17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41" fontId="11" fillId="0" borderId="19" xfId="0" applyNumberFormat="1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0" fontId="11" fillId="0" borderId="19" xfId="0" applyNumberFormat="1" applyFont="1" applyFill="1" applyBorder="1" applyAlignment="1">
      <alignment horizontal="center" vertical="center"/>
    </xf>
    <xf numFmtId="10" fontId="11" fillId="0" borderId="13" xfId="0" applyNumberFormat="1" applyFont="1" applyFill="1" applyBorder="1" applyAlignment="1">
      <alignment horizontal="center" vertical="center"/>
    </xf>
    <xf numFmtId="44" fontId="7" fillId="2" borderId="21" xfId="11" applyNumberFormat="1" applyFont="1" applyFill="1" applyBorder="1" applyAlignment="1">
      <alignment vertical="center"/>
    </xf>
    <xf numFmtId="41" fontId="11" fillId="0" borderId="16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44" fontId="13" fillId="0" borderId="50" xfId="12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3" xfId="12" applyNumberFormat="1" applyFont="1" applyFill="1" applyBorder="1" applyAlignment="1">
      <alignment vertical="center" wrapText="1"/>
    </xf>
    <xf numFmtId="0" fontId="9" fillId="0" borderId="21" xfId="1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9" fontId="4" fillId="0" borderId="1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9" fontId="8" fillId="0" borderId="19" xfId="0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4" fontId="13" fillId="0" borderId="15" xfId="12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vertical="center" wrapText="1"/>
    </xf>
    <xf numFmtId="44" fontId="20" fillId="0" borderId="27" xfId="12" applyFont="1" applyFill="1" applyBorder="1" applyAlignment="1">
      <alignment vertical="center" wrapText="1"/>
    </xf>
    <xf numFmtId="44" fontId="20" fillId="0" borderId="13" xfId="12" applyFont="1" applyFill="1" applyBorder="1" applyAlignment="1">
      <alignment vertical="center" wrapText="1"/>
    </xf>
    <xf numFmtId="44" fontId="20" fillId="0" borderId="21" xfId="12" applyFont="1" applyFill="1" applyBorder="1" applyAlignment="1">
      <alignment vertical="center" wrapText="1"/>
    </xf>
    <xf numFmtId="44" fontId="20" fillId="0" borderId="15" xfId="12" applyFont="1" applyFill="1" applyBorder="1" applyAlignment="1">
      <alignment vertical="center" wrapText="1"/>
    </xf>
    <xf numFmtId="44" fontId="20" fillId="0" borderId="29" xfId="12" applyFont="1" applyFill="1" applyBorder="1" applyAlignment="1">
      <alignment vertical="center" wrapText="1"/>
    </xf>
    <xf numFmtId="44" fontId="20" fillId="0" borderId="46" xfId="12" applyFont="1" applyFill="1" applyBorder="1" applyAlignment="1">
      <alignment vertical="center" wrapText="1"/>
    </xf>
    <xf numFmtId="44" fontId="20" fillId="0" borderId="15" xfId="12" applyFont="1" applyFill="1" applyBorder="1" applyAlignment="1">
      <alignment horizontal="center" vertical="center" wrapText="1"/>
    </xf>
    <xf numFmtId="44" fontId="20" fillId="0" borderId="15" xfId="12" applyFont="1" applyFill="1" applyBorder="1" applyAlignment="1">
      <alignment horizontal="center" vertical="center"/>
    </xf>
    <xf numFmtId="44" fontId="20" fillId="0" borderId="29" xfId="12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10" fontId="14" fillId="0" borderId="13" xfId="0" applyNumberFormat="1" applyFont="1" applyFill="1" applyBorder="1" applyAlignment="1">
      <alignment horizontal="center" vertical="center"/>
    </xf>
    <xf numFmtId="10" fontId="14" fillId="0" borderId="19" xfId="0" applyNumberFormat="1" applyFont="1" applyFill="1" applyBorder="1" applyAlignment="1">
      <alignment horizontal="center" vertical="center"/>
    </xf>
    <xf numFmtId="44" fontId="13" fillId="0" borderId="13" xfId="12" applyFont="1" applyFill="1" applyBorder="1" applyAlignment="1">
      <alignment horizontal="center" vertical="center"/>
    </xf>
    <xf numFmtId="44" fontId="20" fillId="0" borderId="13" xfId="12" applyFont="1" applyFill="1" applyBorder="1" applyAlignment="1">
      <alignment horizontal="center" vertical="center" wrapText="1"/>
    </xf>
    <xf numFmtId="44" fontId="20" fillId="0" borderId="13" xfId="12" applyFont="1" applyFill="1" applyBorder="1" applyAlignment="1">
      <alignment horizontal="center" vertical="center"/>
    </xf>
    <xf numFmtId="168" fontId="20" fillId="0" borderId="13" xfId="12" applyNumberFormat="1" applyFont="1" applyFill="1" applyBorder="1" applyAlignment="1">
      <alignment horizontal="center" vertical="center"/>
    </xf>
    <xf numFmtId="167" fontId="20" fillId="0" borderId="13" xfId="12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left" vertical="center" wrapText="1"/>
    </xf>
    <xf numFmtId="3" fontId="11" fillId="0" borderId="19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1" fontId="11" fillId="0" borderId="42" xfId="0" applyNumberFormat="1" applyFont="1" applyFill="1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/>
    </xf>
    <xf numFmtId="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9" fontId="11" fillId="0" borderId="56" xfId="0" applyNumberFormat="1" applyFont="1" applyFill="1" applyBorder="1" applyAlignment="1">
      <alignment horizontal="center" vertical="center" wrapText="1"/>
    </xf>
    <xf numFmtId="44" fontId="20" fillId="0" borderId="23" xfId="12" applyFont="1" applyFill="1" applyBorder="1" applyAlignment="1">
      <alignment horizontal="center" vertical="center" wrapText="1"/>
    </xf>
    <xf numFmtId="44" fontId="20" fillId="0" borderId="23" xfId="12" applyFont="1" applyFill="1" applyBorder="1" applyAlignment="1">
      <alignment horizontal="center" vertical="center"/>
    </xf>
    <xf numFmtId="44" fontId="20" fillId="0" borderId="52" xfId="12" applyFont="1" applyFill="1" applyBorder="1" applyAlignment="1">
      <alignment horizontal="center" vertical="center" wrapText="1"/>
    </xf>
    <xf numFmtId="9" fontId="14" fillId="0" borderId="17" xfId="13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4" fontId="20" fillId="0" borderId="19" xfId="12" applyFont="1" applyFill="1" applyBorder="1" applyAlignment="1">
      <alignment vertical="center" wrapText="1"/>
    </xf>
    <xf numFmtId="44" fontId="20" fillId="0" borderId="20" xfId="12" applyFont="1" applyFill="1" applyBorder="1" applyAlignment="1">
      <alignment vertical="center" wrapText="1"/>
    </xf>
    <xf numFmtId="0" fontId="11" fillId="0" borderId="13" xfId="0" applyFont="1" applyBorder="1"/>
    <xf numFmtId="44" fontId="20" fillId="0" borderId="21" xfId="12" applyFont="1" applyFill="1" applyBorder="1" applyAlignment="1">
      <alignment horizontal="center" vertical="center" wrapText="1"/>
    </xf>
    <xf numFmtId="0" fontId="11" fillId="0" borderId="21" xfId="0" applyFont="1" applyBorder="1"/>
    <xf numFmtId="167" fontId="20" fillId="0" borderId="15" xfId="12" applyNumberFormat="1" applyFont="1" applyFill="1" applyBorder="1" applyAlignment="1">
      <alignment horizontal="center" vertical="center"/>
    </xf>
    <xf numFmtId="0" fontId="11" fillId="0" borderId="15" xfId="0" applyFont="1" applyBorder="1"/>
    <xf numFmtId="0" fontId="26" fillId="3" borderId="13" xfId="11" applyFont="1" applyBorder="1"/>
    <xf numFmtId="44" fontId="20" fillId="0" borderId="19" xfId="12" applyFont="1" applyFill="1" applyBorder="1" applyAlignment="1">
      <alignment horizontal="center" vertical="center" wrapText="1"/>
    </xf>
    <xf numFmtId="44" fontId="20" fillId="0" borderId="19" xfId="12" applyFont="1" applyFill="1" applyBorder="1" applyAlignment="1">
      <alignment horizontal="center" vertical="center"/>
    </xf>
    <xf numFmtId="167" fontId="20" fillId="0" borderId="19" xfId="12" applyNumberFormat="1" applyFont="1" applyFill="1" applyBorder="1" applyAlignment="1">
      <alignment horizontal="center" vertical="center"/>
    </xf>
    <xf numFmtId="0" fontId="11" fillId="0" borderId="19" xfId="0" applyFont="1" applyBorder="1"/>
    <xf numFmtId="44" fontId="20" fillId="0" borderId="20" xfId="12" applyFont="1" applyFill="1" applyBorder="1" applyAlignment="1">
      <alignment horizontal="center" vertical="center" wrapText="1"/>
    </xf>
    <xf numFmtId="44" fontId="20" fillId="0" borderId="23" xfId="12" applyFont="1" applyFill="1" applyBorder="1" applyAlignment="1">
      <alignment vertical="center" wrapText="1"/>
    </xf>
    <xf numFmtId="167" fontId="20" fillId="0" borderId="23" xfId="12" applyNumberFormat="1" applyFont="1" applyFill="1" applyBorder="1" applyAlignment="1">
      <alignment horizontal="center" vertical="center"/>
    </xf>
    <xf numFmtId="0" fontId="11" fillId="0" borderId="23" xfId="0" applyFont="1" applyBorder="1"/>
    <xf numFmtId="0" fontId="11" fillId="0" borderId="13" xfId="0" applyFont="1" applyBorder="1" applyAlignment="1">
      <alignment horizontal="left" vertical="center" wrapText="1"/>
    </xf>
    <xf numFmtId="10" fontId="11" fillId="0" borderId="13" xfId="0" applyNumberFormat="1" applyFont="1" applyBorder="1" applyAlignment="1">
      <alignment horizontal="center" vertical="center"/>
    </xf>
    <xf numFmtId="10" fontId="14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10" fontId="16" fillId="0" borderId="19" xfId="0" applyNumberFormat="1" applyFont="1" applyFill="1" applyBorder="1" applyAlignment="1">
      <alignment horizontal="center" vertical="center" wrapText="1"/>
    </xf>
    <xf numFmtId="10" fontId="13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44" fontId="20" fillId="0" borderId="52" xfId="12" applyFont="1" applyFill="1" applyBorder="1" applyAlignment="1">
      <alignment vertical="center" wrapText="1"/>
    </xf>
    <xf numFmtId="10" fontId="14" fillId="0" borderId="19" xfId="0" applyNumberFormat="1" applyFont="1" applyBorder="1" applyAlignment="1">
      <alignment horizontal="center" vertical="center"/>
    </xf>
    <xf numFmtId="44" fontId="13" fillId="0" borderId="21" xfId="12" applyFont="1" applyFill="1" applyBorder="1" applyAlignment="1">
      <alignment horizontal="center" vertical="center" wrapText="1"/>
    </xf>
    <xf numFmtId="44" fontId="11" fillId="0" borderId="13" xfId="12" applyFont="1" applyFill="1" applyBorder="1" applyAlignment="1">
      <alignment vertical="center" wrapText="1"/>
    </xf>
    <xf numFmtId="0" fontId="13" fillId="0" borderId="61" xfId="0" applyFont="1" applyFill="1" applyBorder="1" applyAlignment="1">
      <alignment horizontal="left" vertical="center" wrapText="1"/>
    </xf>
    <xf numFmtId="44" fontId="20" fillId="0" borderId="30" xfId="12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4" fontId="11" fillId="7" borderId="24" xfId="12" applyFont="1" applyFill="1" applyBorder="1" applyAlignment="1">
      <alignment horizontal="center" vertical="center"/>
    </xf>
    <xf numFmtId="44" fontId="11" fillId="0" borderId="13" xfId="12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44" fontId="10" fillId="0" borderId="15" xfId="11" applyNumberFormat="1" applyFont="1" applyFill="1" applyBorder="1" applyAlignment="1">
      <alignment vertical="center" wrapText="1"/>
    </xf>
    <xf numFmtId="0" fontId="10" fillId="0" borderId="15" xfId="11" applyFont="1" applyFill="1" applyBorder="1"/>
    <xf numFmtId="0" fontId="6" fillId="3" borderId="15" xfId="11" applyFont="1" applyBorder="1" applyAlignment="1">
      <alignment wrapText="1"/>
    </xf>
    <xf numFmtId="0" fontId="6" fillId="3" borderId="15" xfId="11" applyFont="1" applyBorder="1"/>
    <xf numFmtId="0" fontId="6" fillId="3" borderId="29" xfId="11" applyFont="1" applyBorder="1"/>
    <xf numFmtId="0" fontId="16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6" fillId="3" borderId="65" xfId="11" applyFont="1" applyBorder="1"/>
    <xf numFmtId="0" fontId="6" fillId="3" borderId="65" xfId="11" applyFont="1" applyBorder="1" applyAlignment="1">
      <alignment wrapText="1"/>
    </xf>
    <xf numFmtId="44" fontId="10" fillId="3" borderId="65" xfId="11" applyNumberFormat="1" applyFont="1" applyBorder="1" applyAlignment="1">
      <alignment horizontal="center" vertical="center" wrapText="1"/>
    </xf>
    <xf numFmtId="0" fontId="6" fillId="3" borderId="66" xfId="11" applyFont="1" applyBorder="1"/>
    <xf numFmtId="0" fontId="13" fillId="0" borderId="64" xfId="0" applyFont="1" applyFill="1" applyBorder="1" applyAlignment="1">
      <alignment vertical="center" wrapText="1"/>
    </xf>
    <xf numFmtId="4" fontId="20" fillId="0" borderId="19" xfId="0" applyNumberFormat="1" applyFont="1" applyFill="1" applyBorder="1" applyAlignment="1">
      <alignment horizontal="left" vertical="center" wrapText="1"/>
    </xf>
    <xf numFmtId="0" fontId="6" fillId="3" borderId="13" xfId="11" applyFont="1" applyBorder="1" applyAlignment="1">
      <alignment horizontal="center"/>
    </xf>
    <xf numFmtId="0" fontId="20" fillId="0" borderId="19" xfId="0" applyFont="1" applyBorder="1" applyAlignment="1">
      <alignment horizontal="justify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42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0" fontId="6" fillId="3" borderId="1" xfId="11" applyFont="1" applyAlignment="1">
      <alignment horizontal="left" vertical="center"/>
    </xf>
    <xf numFmtId="3" fontId="7" fillId="2" borderId="1" xfId="11" applyNumberFormat="1" applyFont="1" applyFill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 wrapText="1"/>
    </xf>
    <xf numFmtId="9" fontId="14" fillId="0" borderId="56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27" fillId="0" borderId="23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0" fontId="27" fillId="0" borderId="6" xfId="11" applyFont="1" applyFill="1" applyBorder="1"/>
    <xf numFmtId="0" fontId="20" fillId="3" borderId="1" xfId="11" applyFont="1" applyAlignment="1">
      <alignment horizontal="center" vertical="center" wrapText="1"/>
    </xf>
    <xf numFmtId="0" fontId="27" fillId="0" borderId="1" xfId="11" applyFont="1" applyFill="1" applyAlignment="1">
      <alignment horizontal="center"/>
    </xf>
    <xf numFmtId="0" fontId="27" fillId="0" borderId="1" xfId="11" applyFont="1" applyFill="1" applyAlignment="1">
      <alignment horizontal="center" vertical="center"/>
    </xf>
    <xf numFmtId="0" fontId="20" fillId="0" borderId="1" xfId="11" applyFont="1" applyFill="1" applyAlignment="1">
      <alignment horizontal="center" vertical="center"/>
    </xf>
    <xf numFmtId="0" fontId="27" fillId="0" borderId="1" xfId="11" applyFont="1" applyFill="1" applyAlignment="1">
      <alignment wrapText="1"/>
    </xf>
    <xf numFmtId="0" fontId="27" fillId="0" borderId="1" xfId="11" applyFont="1" applyFill="1"/>
    <xf numFmtId="0" fontId="20" fillId="0" borderId="1" xfId="11" applyFont="1" applyFill="1" applyAlignment="1">
      <alignment horizontal="center" vertical="center" wrapText="1"/>
    </xf>
    <xf numFmtId="0" fontId="27" fillId="0" borderId="1" xfId="11" applyFont="1" applyFill="1" applyAlignment="1">
      <alignment vertical="center"/>
    </xf>
    <xf numFmtId="0" fontId="27" fillId="0" borderId="1" xfId="11" applyFont="1" applyFill="1" applyAlignment="1">
      <alignment horizontal="left" vertical="center"/>
    </xf>
    <xf numFmtId="0" fontId="26" fillId="0" borderId="1" xfId="11" applyFont="1" applyFill="1"/>
    <xf numFmtId="0" fontId="26" fillId="0" borderId="1" xfId="11" applyFont="1" applyFill="1" applyAlignment="1">
      <alignment vertical="center"/>
    </xf>
    <xf numFmtId="0" fontId="26" fillId="0" borderId="1" xfId="11" applyFont="1" applyFill="1" applyAlignment="1">
      <alignment horizontal="center"/>
    </xf>
    <xf numFmtId="0" fontId="26" fillId="0" borderId="1" xfId="11" applyFont="1" applyFill="1" applyAlignment="1">
      <alignment horizontal="center" vertical="center"/>
    </xf>
    <xf numFmtId="44" fontId="27" fillId="0" borderId="13" xfId="12" applyFont="1" applyFill="1" applyBorder="1" applyAlignment="1">
      <alignment vertical="center" wrapText="1"/>
    </xf>
    <xf numFmtId="0" fontId="20" fillId="0" borderId="6" xfId="11" applyFont="1" applyFill="1" applyBorder="1" applyAlignment="1">
      <alignment wrapText="1"/>
    </xf>
    <xf numFmtId="0" fontId="20" fillId="0" borderId="1" xfId="11" applyFont="1" applyFill="1" applyAlignment="1">
      <alignment wrapText="1"/>
    </xf>
    <xf numFmtId="0" fontId="20" fillId="0" borderId="1" xfId="11" applyFont="1" applyFill="1" applyAlignment="1">
      <alignment vertical="center" wrapText="1"/>
    </xf>
    <xf numFmtId="44" fontId="20" fillId="0" borderId="1" xfId="11" applyNumberFormat="1" applyFont="1" applyFill="1" applyAlignment="1">
      <alignment vertical="center" wrapText="1"/>
    </xf>
    <xf numFmtId="44" fontId="20" fillId="0" borderId="6" xfId="11" applyNumberFormat="1" applyFont="1" applyFill="1" applyBorder="1" applyAlignment="1">
      <alignment vertical="center" wrapText="1"/>
    </xf>
    <xf numFmtId="0" fontId="6" fillId="3" borderId="15" xfId="11" applyFont="1" applyBorder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vertical="center" wrapText="1"/>
    </xf>
    <xf numFmtId="44" fontId="20" fillId="0" borderId="17" xfId="12" applyFont="1" applyFill="1" applyBorder="1" applyAlignment="1">
      <alignment vertical="center" wrapText="1"/>
    </xf>
    <xf numFmtId="0" fontId="20" fillId="0" borderId="13" xfId="11" applyFont="1" applyFill="1" applyBorder="1" applyAlignment="1">
      <alignment vertical="center"/>
    </xf>
    <xf numFmtId="0" fontId="27" fillId="0" borderId="13" xfId="11" applyFont="1" applyFill="1" applyBorder="1" applyAlignment="1">
      <alignment horizontal="center"/>
    </xf>
    <xf numFmtId="0" fontId="20" fillId="0" borderId="13" xfId="11" applyFont="1" applyFill="1" applyBorder="1" applyAlignment="1">
      <alignment horizontal="center" vertical="center"/>
    </xf>
    <xf numFmtId="0" fontId="20" fillId="0" borderId="13" xfId="11" applyFont="1" applyFill="1" applyBorder="1" applyAlignment="1">
      <alignment vertical="center" wrapText="1"/>
    </xf>
    <xf numFmtId="44" fontId="20" fillId="0" borderId="13" xfId="11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44" fontId="20" fillId="0" borderId="13" xfId="11" applyNumberFormat="1" applyFont="1" applyFill="1" applyBorder="1" applyAlignment="1">
      <alignment vertical="center"/>
    </xf>
    <xf numFmtId="0" fontId="20" fillId="0" borderId="13" xfId="1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20" fillId="0" borderId="6" xfId="11" applyFont="1" applyFill="1" applyBorder="1" applyAlignment="1">
      <alignment horizontal="left" vertical="center" wrapText="1"/>
    </xf>
    <xf numFmtId="0" fontId="6" fillId="0" borderId="1" xfId="11" applyFont="1" applyFill="1" applyAlignment="1">
      <alignment horizontal="center" vertical="center"/>
    </xf>
    <xf numFmtId="0" fontId="6" fillId="0" borderId="1" xfId="11" applyFont="1" applyFill="1" applyAlignment="1">
      <alignment horizontal="left" vertical="center"/>
    </xf>
    <xf numFmtId="0" fontId="6" fillId="0" borderId="1" xfId="11" applyFont="1" applyFill="1"/>
    <xf numFmtId="0" fontId="6" fillId="0" borderId="1" xfId="11" applyFont="1" applyFill="1" applyAlignment="1">
      <alignment wrapText="1"/>
    </xf>
    <xf numFmtId="0" fontId="9" fillId="0" borderId="1" xfId="11" applyFont="1" applyFill="1" applyAlignment="1">
      <alignment horizontal="center" vertical="center"/>
    </xf>
    <xf numFmtId="0" fontId="9" fillId="0" borderId="1" xfId="11" applyFont="1" applyFill="1"/>
    <xf numFmtId="44" fontId="9" fillId="0" borderId="13" xfId="12" applyFont="1" applyFill="1" applyBorder="1" applyAlignment="1">
      <alignment vertical="center"/>
    </xf>
    <xf numFmtId="44" fontId="27" fillId="0" borderId="17" xfId="12" applyFont="1" applyFill="1" applyBorder="1" applyAlignment="1">
      <alignment vertical="center" wrapText="1"/>
    </xf>
    <xf numFmtId="44" fontId="27" fillId="0" borderId="1" xfId="11" applyNumberFormat="1" applyFont="1" applyFill="1" applyAlignment="1">
      <alignment vertical="center" wrapText="1"/>
    </xf>
    <xf numFmtId="0" fontId="9" fillId="0" borderId="1" xfId="11" applyFont="1" applyFill="1" applyAlignment="1">
      <alignment horizontal="left" vertical="center" indent="1"/>
    </xf>
    <xf numFmtId="41" fontId="9" fillId="0" borderId="1" xfId="11" applyNumberFormat="1" applyFont="1" applyFill="1" applyAlignment="1">
      <alignment horizontal="center" vertical="center"/>
    </xf>
    <xf numFmtId="3" fontId="9" fillId="0" borderId="1" xfId="11" applyNumberFormat="1" applyFont="1" applyFill="1" applyAlignment="1">
      <alignment horizontal="center" vertical="center"/>
    </xf>
    <xf numFmtId="166" fontId="9" fillId="0" borderId="1" xfId="11" applyNumberFormat="1" applyFont="1" applyFill="1" applyAlignment="1">
      <alignment horizontal="center" vertical="center"/>
    </xf>
    <xf numFmtId="166" fontId="9" fillId="0" borderId="1" xfId="11" applyNumberFormat="1" applyFont="1" applyFill="1" applyAlignment="1">
      <alignment horizontal="justify" vertical="center"/>
    </xf>
    <xf numFmtId="166" fontId="9" fillId="0" borderId="1" xfId="11" applyNumberFormat="1" applyFont="1" applyFill="1" applyAlignment="1">
      <alignment wrapText="1"/>
    </xf>
    <xf numFmtId="166" fontId="9" fillId="0" borderId="1" xfId="11" applyNumberFormat="1" applyFont="1" applyFill="1" applyAlignment="1">
      <alignment horizontal="center" vertical="center" wrapText="1"/>
    </xf>
    <xf numFmtId="44" fontId="9" fillId="0" borderId="1" xfId="11" applyNumberFormat="1" applyFont="1" applyFill="1" applyAlignment="1">
      <alignment vertical="center"/>
    </xf>
    <xf numFmtId="0" fontId="9" fillId="0" borderId="1" xfId="11" applyFont="1" applyFill="1" applyAlignment="1">
      <alignment horizontal="left" vertical="center" wrapText="1" indent="1"/>
    </xf>
    <xf numFmtId="166" fontId="9" fillId="0" borderId="1" xfId="11" applyNumberFormat="1" applyFont="1" applyFill="1" applyAlignment="1">
      <alignment vertical="center"/>
    </xf>
    <xf numFmtId="166" fontId="9" fillId="0" borderId="1" xfId="11" applyNumberFormat="1" applyFont="1" applyFill="1" applyAlignment="1">
      <alignment vertical="center" wrapText="1"/>
    </xf>
    <xf numFmtId="41" fontId="9" fillId="0" borderId="1" xfId="11" applyNumberFormat="1" applyFont="1" applyFill="1" applyAlignment="1">
      <alignment horizontal="left" vertical="center"/>
    </xf>
    <xf numFmtId="3" fontId="9" fillId="0" borderId="1" xfId="11" applyNumberFormat="1" applyFont="1" applyFill="1" applyAlignment="1">
      <alignment horizontal="left" vertical="center"/>
    </xf>
    <xf numFmtId="0" fontId="6" fillId="0" borderId="1" xfId="11" applyFont="1" applyFill="1" applyAlignment="1">
      <alignment vertical="center"/>
    </xf>
    <xf numFmtId="4" fontId="0" fillId="0" borderId="13" xfId="0" applyNumberFormat="1" applyBorder="1"/>
    <xf numFmtId="44" fontId="9" fillId="3" borderId="1" xfId="11" applyNumberFormat="1" applyFont="1" applyAlignment="1">
      <alignment horizontal="center" vertical="center" wrapText="1"/>
    </xf>
    <xf numFmtId="44" fontId="27" fillId="0" borderId="19" xfId="12" applyFont="1" applyFill="1" applyBorder="1" applyAlignment="1">
      <alignment vertical="center" wrapText="1"/>
    </xf>
    <xf numFmtId="44" fontId="9" fillId="0" borderId="1" xfId="12" applyFont="1" applyFill="1" applyBorder="1" applyAlignment="1">
      <alignment vertical="center"/>
    </xf>
    <xf numFmtId="44" fontId="9" fillId="0" borderId="1" xfId="12" applyFont="1" applyFill="1" applyBorder="1"/>
    <xf numFmtId="0" fontId="20" fillId="0" borderId="15" xfId="11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3" borderId="1" xfId="11" applyFont="1" applyAlignment="1">
      <alignment vertical="center" wrapText="1"/>
    </xf>
    <xf numFmtId="0" fontId="11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44" fontId="8" fillId="0" borderId="13" xfId="12" applyFont="1" applyBorder="1" applyAlignment="1">
      <alignment vertical="center"/>
    </xf>
    <xf numFmtId="44" fontId="8" fillId="0" borderId="13" xfId="12" applyFont="1" applyBorder="1" applyAlignment="1">
      <alignment vertical="center" wrapText="1"/>
    </xf>
    <xf numFmtId="0" fontId="20" fillId="0" borderId="13" xfId="11" applyFont="1" applyFill="1" applyBorder="1" applyAlignment="1">
      <alignment horizontal="left" vertical="center" wrapText="1"/>
    </xf>
    <xf numFmtId="0" fontId="27" fillId="0" borderId="1" xfId="11" applyFont="1" applyFill="1" applyAlignment="1">
      <alignment horizontal="center" vertical="center" wrapText="1"/>
    </xf>
    <xf numFmtId="41" fontId="20" fillId="0" borderId="1" xfId="11" applyNumberFormat="1" applyFont="1" applyFill="1" applyAlignment="1">
      <alignment vertical="center" wrapText="1"/>
    </xf>
    <xf numFmtId="3" fontId="27" fillId="0" borderId="1" xfId="11" applyNumberFormat="1" applyFont="1" applyFill="1" applyAlignment="1">
      <alignment horizontal="center" vertical="center"/>
    </xf>
    <xf numFmtId="0" fontId="20" fillId="0" borderId="1" xfId="11" applyFont="1" applyFill="1" applyAlignment="1">
      <alignment horizontal="left" vertical="center" wrapText="1"/>
    </xf>
    <xf numFmtId="44" fontId="27" fillId="0" borderId="1" xfId="11" applyNumberFormat="1" applyFont="1" applyFill="1" applyAlignment="1">
      <alignment horizontal="right" vertical="center"/>
    </xf>
    <xf numFmtId="44" fontId="20" fillId="0" borderId="1" xfId="11" applyNumberFormat="1" applyFont="1" applyFill="1" applyAlignment="1">
      <alignment horizontal="center" vertical="center" wrapText="1"/>
    </xf>
    <xf numFmtId="44" fontId="20" fillId="0" borderId="1" xfId="11" applyNumberFormat="1" applyFont="1" applyFill="1" applyAlignment="1">
      <alignment horizontal="center" vertical="center"/>
    </xf>
    <xf numFmtId="44" fontId="27" fillId="0" borderId="13" xfId="12" applyFont="1" applyBorder="1" applyAlignment="1">
      <alignment vertical="center"/>
    </xf>
    <xf numFmtId="44" fontId="14" fillId="0" borderId="13" xfId="12" applyFont="1" applyBorder="1" applyAlignment="1">
      <alignment vertical="center"/>
    </xf>
    <xf numFmtId="44" fontId="20" fillId="0" borderId="13" xfId="11" applyNumberFormat="1" applyFont="1" applyFill="1" applyBorder="1" applyAlignment="1">
      <alignment horizontal="right" vertical="center" wrapText="1"/>
    </xf>
    <xf numFmtId="0" fontId="27" fillId="0" borderId="13" xfId="11" applyFont="1" applyFill="1" applyBorder="1" applyAlignment="1">
      <alignment vertical="center" wrapText="1"/>
    </xf>
    <xf numFmtId="44" fontId="8" fillId="0" borderId="13" xfId="12" applyFont="1" applyFill="1" applyBorder="1" applyAlignment="1">
      <alignment vertical="center" wrapText="1"/>
    </xf>
    <xf numFmtId="44" fontId="20" fillId="0" borderId="13" xfId="12" applyFont="1" applyFill="1" applyBorder="1" applyAlignment="1">
      <alignment horizontal="right" vertical="center" wrapText="1"/>
    </xf>
    <xf numFmtId="0" fontId="20" fillId="0" borderId="15" xfId="11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10" fontId="20" fillId="0" borderId="13" xfId="11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wrapText="1"/>
    </xf>
    <xf numFmtId="4" fontId="20" fillId="0" borderId="17" xfId="0" applyNumberFormat="1" applyFont="1" applyFill="1" applyBorder="1" applyAlignment="1">
      <alignment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20" fillId="0" borderId="19" xfId="11" applyFont="1" applyFill="1" applyBorder="1" applyAlignment="1">
      <alignment vertical="center" wrapText="1"/>
    </xf>
    <xf numFmtId="10" fontId="27" fillId="0" borderId="19" xfId="11" applyNumberFormat="1" applyFont="1" applyFill="1" applyBorder="1" applyAlignment="1">
      <alignment horizontal="center" vertical="center" wrapText="1"/>
    </xf>
    <xf numFmtId="10" fontId="20" fillId="0" borderId="19" xfId="11" applyNumberFormat="1" applyFont="1" applyFill="1" applyBorder="1" applyAlignment="1">
      <alignment horizontal="center" vertical="center" wrapText="1"/>
    </xf>
    <xf numFmtId="10" fontId="20" fillId="0" borderId="20" xfId="11" applyNumberFormat="1" applyFont="1" applyFill="1" applyBorder="1" applyAlignment="1">
      <alignment horizontal="center" vertical="center" wrapText="1"/>
    </xf>
    <xf numFmtId="0" fontId="27" fillId="0" borderId="18" xfId="11" applyFont="1" applyFill="1" applyBorder="1" applyAlignment="1">
      <alignment vertical="center" wrapText="1"/>
    </xf>
    <xf numFmtId="10" fontId="27" fillId="0" borderId="13" xfId="11" applyNumberFormat="1" applyFont="1" applyFill="1" applyBorder="1" applyAlignment="1">
      <alignment horizontal="center" vertical="center" wrapText="1"/>
    </xf>
    <xf numFmtId="10" fontId="20" fillId="0" borderId="21" xfId="11" applyNumberFormat="1" applyFont="1" applyFill="1" applyBorder="1" applyAlignment="1">
      <alignment horizontal="center" vertical="center" wrapText="1"/>
    </xf>
    <xf numFmtId="0" fontId="27" fillId="0" borderId="13" xfId="1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20" fillId="0" borderId="21" xfId="11" applyFont="1" applyFill="1" applyBorder="1" applyAlignment="1">
      <alignment horizontal="center" vertical="center" wrapText="1"/>
    </xf>
    <xf numFmtId="0" fontId="27" fillId="0" borderId="15" xfId="11" applyFont="1" applyFill="1" applyBorder="1" applyAlignment="1">
      <alignment vertical="center" wrapText="1"/>
    </xf>
    <xf numFmtId="0" fontId="27" fillId="0" borderId="19" xfId="11" applyFont="1" applyFill="1" applyBorder="1" applyAlignment="1">
      <alignment vertical="center" wrapText="1"/>
    </xf>
    <xf numFmtId="0" fontId="27" fillId="0" borderId="23" xfId="11" applyFont="1" applyFill="1" applyBorder="1" applyAlignment="1">
      <alignment vertical="center" wrapText="1"/>
    </xf>
    <xf numFmtId="0" fontId="20" fillId="0" borderId="23" xfId="11" applyFont="1" applyFill="1" applyBorder="1" applyAlignment="1">
      <alignment vertical="center" wrapText="1"/>
    </xf>
    <xf numFmtId="44" fontId="27" fillId="0" borderId="13" xfId="11" applyNumberFormat="1" applyFont="1" applyFill="1" applyBorder="1" applyAlignment="1">
      <alignment horizontal="right" vertical="center" wrapText="1"/>
    </xf>
    <xf numFmtId="44" fontId="14" fillId="0" borderId="13" xfId="12" applyFont="1" applyBorder="1" applyAlignment="1">
      <alignment vertical="center" wrapText="1"/>
    </xf>
    <xf numFmtId="0" fontId="20" fillId="0" borderId="1" xfId="11" applyFont="1" applyFill="1" applyAlignment="1">
      <alignment horizontal="justify" vertical="center"/>
    </xf>
    <xf numFmtId="10" fontId="20" fillId="0" borderId="1" xfId="11" applyNumberFormat="1" applyFont="1" applyFill="1" applyAlignment="1">
      <alignment vertical="center" wrapText="1"/>
    </xf>
    <xf numFmtId="44" fontId="20" fillId="0" borderId="1" xfId="11" applyNumberFormat="1" applyFont="1" applyFill="1" applyAlignment="1">
      <alignment horizontal="right" vertical="center" wrapText="1"/>
    </xf>
    <xf numFmtId="44" fontId="10" fillId="0" borderId="1" xfId="11" applyNumberFormat="1" applyFont="1" applyFill="1" applyAlignment="1">
      <alignment horizontal="right" vertical="center" wrapText="1"/>
    </xf>
    <xf numFmtId="44" fontId="0" fillId="0" borderId="13" xfId="12" applyFont="1" applyFill="1" applyBorder="1" applyAlignment="1">
      <alignment horizontal="center" vertical="center"/>
    </xf>
    <xf numFmtId="44" fontId="9" fillId="0" borderId="1" xfId="12" applyFont="1" applyFill="1" applyBorder="1" applyAlignment="1">
      <alignment horizontal="center" vertical="center"/>
    </xf>
    <xf numFmtId="0" fontId="10" fillId="0" borderId="1" xfId="11" applyFont="1" applyFill="1" applyAlignment="1">
      <alignment horizontal="justify" vertical="center"/>
    </xf>
    <xf numFmtId="0" fontId="9" fillId="0" borderId="1" xfId="11" applyFont="1" applyFill="1" applyAlignment="1">
      <alignment horizontal="center" vertical="center" wrapText="1"/>
    </xf>
    <xf numFmtId="0" fontId="10" fillId="0" borderId="1" xfId="11" applyFont="1" applyFill="1" applyAlignment="1">
      <alignment horizontal="center" vertical="center" wrapText="1"/>
    </xf>
    <xf numFmtId="10" fontId="10" fillId="0" borderId="1" xfId="11" applyNumberFormat="1" applyFont="1" applyFill="1" applyAlignment="1">
      <alignment vertical="center" wrapText="1"/>
    </xf>
    <xf numFmtId="44" fontId="0" fillId="0" borderId="0" xfId="12" applyFont="1" applyFill="1" applyBorder="1" applyAlignment="1">
      <alignment horizontal="center" vertical="center"/>
    </xf>
    <xf numFmtId="44" fontId="27" fillId="4" borderId="1" xfId="11" applyNumberFormat="1" applyFont="1" applyFill="1" applyAlignment="1">
      <alignment vertical="center" wrapText="1"/>
    </xf>
    <xf numFmtId="44" fontId="27" fillId="5" borderId="4" xfId="11" applyNumberFormat="1" applyFont="1" applyFill="1" applyBorder="1" applyAlignment="1">
      <alignment vertical="center" wrapText="1"/>
    </xf>
    <xf numFmtId="44" fontId="27" fillId="3" borderId="1" xfId="11" applyNumberFormat="1" applyFont="1" applyAlignment="1">
      <alignment vertical="center" wrapText="1"/>
    </xf>
    <xf numFmtId="44" fontId="27" fillId="0" borderId="1" xfId="11" applyNumberFormat="1" applyFont="1" applyFill="1" applyAlignment="1">
      <alignment horizontal="right" vertical="center" wrapText="1"/>
    </xf>
    <xf numFmtId="44" fontId="27" fillId="0" borderId="15" xfId="12" applyFont="1" applyFill="1" applyBorder="1" applyAlignment="1">
      <alignment horizontal="right" vertical="center" wrapText="1"/>
    </xf>
    <xf numFmtId="44" fontId="27" fillId="0" borderId="19" xfId="12" applyFont="1" applyFill="1" applyBorder="1" applyAlignment="1">
      <alignment horizontal="right" vertical="center" wrapText="1"/>
    </xf>
    <xf numFmtId="44" fontId="27" fillId="0" borderId="28" xfId="12" applyFont="1" applyFill="1" applyBorder="1" applyAlignment="1">
      <alignment horizontal="right" vertical="center" wrapText="1"/>
    </xf>
    <xf numFmtId="44" fontId="27" fillId="0" borderId="15" xfId="12" applyFont="1" applyFill="1" applyBorder="1" applyAlignment="1">
      <alignment vertical="center" wrapText="1"/>
    </xf>
    <xf numFmtId="44" fontId="27" fillId="0" borderId="23" xfId="12" applyFont="1" applyFill="1" applyBorder="1" applyAlignment="1">
      <alignment vertical="center" wrapText="1"/>
    </xf>
    <xf numFmtId="44" fontId="27" fillId="7" borderId="13" xfId="12" applyFont="1" applyFill="1" applyBorder="1" applyAlignment="1">
      <alignment vertical="center"/>
    </xf>
    <xf numFmtId="44" fontId="27" fillId="7" borderId="13" xfId="12" applyFont="1" applyFill="1" applyBorder="1" applyAlignment="1">
      <alignment horizontal="right" vertical="center"/>
    </xf>
    <xf numFmtId="44" fontId="27" fillId="0" borderId="15" xfId="11" applyNumberFormat="1" applyFont="1" applyFill="1" applyBorder="1" applyAlignment="1">
      <alignment vertical="center" wrapText="1"/>
    </xf>
    <xf numFmtId="0" fontId="6" fillId="2" borderId="1" xfId="11" applyFont="1" applyFill="1"/>
    <xf numFmtId="44" fontId="30" fillId="2" borderId="13" xfId="12" applyFont="1" applyFill="1" applyBorder="1" applyAlignment="1">
      <alignment vertical="center" wrapText="1"/>
    </xf>
    <xf numFmtId="0" fontId="29" fillId="0" borderId="11" xfId="11" applyFont="1" applyFill="1" applyBorder="1" applyAlignment="1">
      <alignment vertical="center" wrapText="1"/>
    </xf>
    <xf numFmtId="0" fontId="29" fillId="0" borderId="12" xfId="11" applyFont="1" applyFill="1" applyBorder="1" applyAlignment="1">
      <alignment vertical="center" wrapText="1"/>
    </xf>
    <xf numFmtId="44" fontId="9" fillId="0" borderId="1" xfId="11" applyNumberFormat="1" applyFont="1" applyFill="1" applyAlignment="1">
      <alignment vertical="center" wrapText="1"/>
    </xf>
    <xf numFmtId="44" fontId="8" fillId="0" borderId="13" xfId="12" applyFont="1" applyFill="1" applyBorder="1" applyAlignment="1">
      <alignment vertical="center"/>
    </xf>
    <xf numFmtId="44" fontId="27" fillId="0" borderId="1" xfId="12" applyFont="1" applyFill="1" applyBorder="1"/>
    <xf numFmtId="44" fontId="27" fillId="0" borderId="1" xfId="11" applyNumberFormat="1" applyFont="1" applyFill="1"/>
    <xf numFmtId="41" fontId="7" fillId="2" borderId="1" xfId="11" applyNumberFormat="1" applyFont="1" applyFill="1" applyAlignment="1">
      <alignment horizontal="center" vertical="center"/>
    </xf>
    <xf numFmtId="49" fontId="7" fillId="2" borderId="1" xfId="11" applyNumberFormat="1" applyFont="1" applyFill="1" applyAlignment="1">
      <alignment horizontal="center" vertical="center" wrapText="1"/>
    </xf>
    <xf numFmtId="44" fontId="27" fillId="8" borderId="13" xfId="12" applyFont="1" applyFill="1" applyBorder="1" applyAlignment="1">
      <alignment vertical="center" wrapText="1"/>
    </xf>
    <xf numFmtId="41" fontId="20" fillId="0" borderId="1" xfId="11" applyNumberFormat="1" applyFont="1" applyFill="1" applyAlignment="1">
      <alignment horizontal="left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6" fillId="3" borderId="3" xfId="11" applyFont="1" applyBorder="1" applyAlignment="1">
      <alignment horizontal="left" vertical="center"/>
    </xf>
    <xf numFmtId="0" fontId="20" fillId="0" borderId="8" xfId="1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27" fillId="0" borderId="4" xfId="11" applyFont="1" applyFill="1" applyBorder="1" applyAlignment="1">
      <alignment horizontal="left" vertical="center"/>
    </xf>
    <xf numFmtId="44" fontId="29" fillId="5" borderId="10" xfId="12" applyFont="1" applyFill="1" applyBorder="1" applyAlignment="1">
      <alignment vertical="center" wrapText="1"/>
    </xf>
    <xf numFmtId="0" fontId="29" fillId="0" borderId="0" xfId="11" applyFont="1" applyFill="1" applyBorder="1" applyAlignment="1">
      <alignment vertical="center" wrapText="1"/>
    </xf>
    <xf numFmtId="0" fontId="27" fillId="0" borderId="13" xfId="11" applyFont="1" applyFill="1" applyBorder="1" applyAlignment="1">
      <alignment horizontal="left" vertical="center"/>
    </xf>
    <xf numFmtId="0" fontId="20" fillId="8" borderId="13" xfId="0" applyFont="1" applyFill="1" applyBorder="1" applyAlignment="1">
      <alignment horizontal="center" vertical="center" wrapText="1"/>
    </xf>
    <xf numFmtId="44" fontId="27" fillId="0" borderId="13" xfId="12" applyFont="1" applyFill="1" applyBorder="1" applyAlignment="1">
      <alignment horizontal="center" vertical="center"/>
    </xf>
    <xf numFmtId="166" fontId="7" fillId="2" borderId="1" xfId="11" applyNumberFormat="1" applyFont="1" applyFill="1" applyAlignment="1">
      <alignment horizontal="center" vertical="center"/>
    </xf>
    <xf numFmtId="166" fontId="7" fillId="2" borderId="1" xfId="11" applyNumberFormat="1" applyFont="1" applyFill="1" applyAlignment="1">
      <alignment horizontal="center" vertical="center" wrapText="1"/>
    </xf>
    <xf numFmtId="0" fontId="10" fillId="8" borderId="13" xfId="11" applyFont="1" applyFill="1" applyBorder="1" applyAlignment="1">
      <alignment horizontal="justify" vertical="center"/>
    </xf>
    <xf numFmtId="1" fontId="9" fillId="8" borderId="13" xfId="11" applyNumberFormat="1" applyFont="1" applyFill="1" applyBorder="1" applyAlignment="1">
      <alignment horizontal="center" vertical="center"/>
    </xf>
    <xf numFmtId="1" fontId="10" fillId="8" borderId="13" xfId="11" applyNumberFormat="1" applyFont="1" applyFill="1" applyBorder="1" applyAlignment="1">
      <alignment horizontal="center" vertical="center"/>
    </xf>
    <xf numFmtId="10" fontId="10" fillId="8" borderId="13" xfId="11" applyNumberFormat="1" applyFont="1" applyFill="1" applyBorder="1" applyAlignment="1">
      <alignment vertical="center" wrapText="1"/>
    </xf>
    <xf numFmtId="0" fontId="20" fillId="8" borderId="13" xfId="11" applyFont="1" applyFill="1" applyBorder="1" applyAlignment="1">
      <alignment horizontal="center" vertical="center" wrapText="1"/>
    </xf>
    <xf numFmtId="0" fontId="20" fillId="8" borderId="13" xfId="11" applyFont="1" applyFill="1" applyBorder="1" applyAlignment="1">
      <alignment horizontal="left" vertical="center" wrapText="1"/>
    </xf>
    <xf numFmtId="44" fontId="27" fillId="8" borderId="13" xfId="11" applyNumberFormat="1" applyFont="1" applyFill="1" applyBorder="1" applyAlignment="1">
      <alignment horizontal="right" vertical="center" wrapText="1"/>
    </xf>
    <xf numFmtId="44" fontId="20" fillId="8" borderId="13" xfId="11" applyNumberFormat="1" applyFont="1" applyFill="1" applyBorder="1" applyAlignment="1">
      <alignment horizontal="right" vertical="center" wrapText="1"/>
    </xf>
    <xf numFmtId="0" fontId="20" fillId="8" borderId="13" xfId="11" applyFont="1" applyFill="1" applyBorder="1" applyAlignment="1">
      <alignment horizontal="justify" vertical="center"/>
    </xf>
    <xf numFmtId="1" fontId="27" fillId="8" borderId="13" xfId="11" applyNumberFormat="1" applyFont="1" applyFill="1" applyBorder="1" applyAlignment="1">
      <alignment horizontal="center" vertical="center"/>
    </xf>
    <xf numFmtId="1" fontId="20" fillId="8" borderId="13" xfId="11" applyNumberFormat="1" applyFont="1" applyFill="1" applyBorder="1" applyAlignment="1">
      <alignment horizontal="center" vertical="center"/>
    </xf>
    <xf numFmtId="0" fontId="10" fillId="8" borderId="13" xfId="11" applyFont="1" applyFill="1" applyBorder="1"/>
    <xf numFmtId="10" fontId="20" fillId="8" borderId="13" xfId="11" applyNumberFormat="1" applyFont="1" applyFill="1" applyBorder="1" applyAlignment="1">
      <alignment vertical="center" wrapText="1"/>
    </xf>
    <xf numFmtId="44" fontId="20" fillId="8" borderId="13" xfId="11" applyNumberFormat="1" applyFont="1" applyFill="1" applyBorder="1" applyAlignment="1">
      <alignment vertical="center"/>
    </xf>
    <xf numFmtId="0" fontId="13" fillId="8" borderId="13" xfId="0" applyFont="1" applyFill="1" applyBorder="1" applyAlignment="1">
      <alignment horizontal="left" vertical="center" wrapText="1"/>
    </xf>
    <xf numFmtId="0" fontId="20" fillId="8" borderId="13" xfId="11" applyFont="1" applyFill="1" applyBorder="1" applyAlignment="1">
      <alignment horizontal="center" vertical="center"/>
    </xf>
    <xf numFmtId="10" fontId="20" fillId="8" borderId="13" xfId="11" applyNumberFormat="1" applyFont="1" applyFill="1" applyBorder="1" applyAlignment="1">
      <alignment horizontal="center" vertical="center" wrapText="1"/>
    </xf>
    <xf numFmtId="0" fontId="6" fillId="8" borderId="1" xfId="11" applyFont="1" applyFill="1"/>
    <xf numFmtId="0" fontId="27" fillId="8" borderId="15" xfId="11" applyFont="1" applyFill="1" applyBorder="1" applyAlignment="1">
      <alignment horizontal="center" vertical="center" wrapText="1"/>
    </xf>
    <xf numFmtId="0" fontId="20" fillId="8" borderId="15" xfId="11" applyFont="1" applyFill="1" applyBorder="1" applyAlignment="1">
      <alignment horizontal="center" vertical="center" wrapText="1"/>
    </xf>
    <xf numFmtId="44" fontId="27" fillId="9" borderId="1" xfId="11" applyNumberFormat="1" applyFont="1" applyFill="1" applyAlignment="1">
      <alignment horizontal="right" vertical="center"/>
    </xf>
    <xf numFmtId="44" fontId="20" fillId="0" borderId="28" xfId="12" applyFont="1" applyFill="1" applyBorder="1" applyAlignment="1">
      <alignment vertical="center" wrapText="1"/>
    </xf>
    <xf numFmtId="44" fontId="27" fillId="9" borderId="13" xfId="12" applyFont="1" applyFill="1" applyBorder="1" applyAlignment="1">
      <alignment vertical="center" wrapText="1"/>
    </xf>
    <xf numFmtId="0" fontId="10" fillId="10" borderId="1" xfId="11" applyFont="1" applyFill="1" applyAlignment="1">
      <alignment horizontal="center" vertical="center"/>
    </xf>
    <xf numFmtId="0" fontId="13" fillId="10" borderId="19" xfId="0" applyFont="1" applyFill="1" applyBorder="1" applyAlignment="1">
      <alignment horizontal="left" vertical="center" wrapText="1"/>
    </xf>
    <xf numFmtId="44" fontId="27" fillId="10" borderId="19" xfId="12" applyFont="1" applyFill="1" applyBorder="1" applyAlignment="1">
      <alignment vertical="center" wrapText="1"/>
    </xf>
    <xf numFmtId="4" fontId="20" fillId="10" borderId="13" xfId="0" applyNumberFormat="1" applyFont="1" applyFill="1" applyBorder="1" applyAlignment="1">
      <alignment vertical="center" wrapText="1"/>
    </xf>
    <xf numFmtId="0" fontId="11" fillId="10" borderId="13" xfId="0" applyFont="1" applyFill="1" applyBorder="1" applyAlignment="1">
      <alignment horizontal="center" vertical="center"/>
    </xf>
    <xf numFmtId="44" fontId="27" fillId="8" borderId="0" xfId="11" applyNumberFormat="1" applyFont="1" applyFill="1" applyBorder="1" applyAlignment="1">
      <alignment horizontal="right" vertical="center" wrapText="1"/>
    </xf>
    <xf numFmtId="44" fontId="27" fillId="0" borderId="43" xfId="12" applyFont="1" applyFill="1" applyBorder="1" applyAlignment="1">
      <alignment horizontal="right" vertical="center" wrapText="1"/>
    </xf>
    <xf numFmtId="44" fontId="27" fillId="0" borderId="30" xfId="12" applyFont="1" applyFill="1" applyBorder="1" applyAlignment="1">
      <alignment vertical="center" wrapText="1"/>
    </xf>
    <xf numFmtId="44" fontId="27" fillId="0" borderId="24" xfId="12" applyFont="1" applyFill="1" applyBorder="1" applyAlignment="1">
      <alignment vertical="center" wrapText="1"/>
    </xf>
    <xf numFmtId="44" fontId="27" fillId="0" borderId="76" xfId="12" applyFont="1" applyFill="1" applyBorder="1" applyAlignment="1">
      <alignment vertical="center" wrapText="1"/>
    </xf>
    <xf numFmtId="44" fontId="29" fillId="5" borderId="0" xfId="12" applyFont="1" applyFill="1" applyBorder="1" applyAlignment="1">
      <alignment vertical="center" wrapText="1"/>
    </xf>
    <xf numFmtId="0" fontId="13" fillId="10" borderId="15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vertical="center" wrapText="1"/>
    </xf>
    <xf numFmtId="44" fontId="27" fillId="10" borderId="13" xfId="12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44" fontId="27" fillId="10" borderId="13" xfId="12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44" fontId="7" fillId="0" borderId="3" xfId="11" applyNumberFormat="1" applyFont="1" applyFill="1" applyBorder="1" applyAlignment="1">
      <alignment vertical="center"/>
    </xf>
    <xf numFmtId="49" fontId="33" fillId="11" borderId="1" xfId="11" applyNumberFormat="1" applyFont="1" applyFill="1" applyAlignment="1">
      <alignment horizontal="center" vertical="center" wrapText="1"/>
    </xf>
    <xf numFmtId="0" fontId="10" fillId="0" borderId="1" xfId="11" applyFont="1" applyFill="1" applyAlignment="1">
      <alignment vertical="center" wrapText="1"/>
    </xf>
    <xf numFmtId="44" fontId="10" fillId="0" borderId="1" xfId="11" applyNumberFormat="1" applyFont="1" applyFill="1" applyAlignment="1">
      <alignment vertical="center" wrapText="1"/>
    </xf>
    <xf numFmtId="44" fontId="27" fillId="9" borderId="1" xfId="11" applyNumberFormat="1" applyFont="1" applyFill="1" applyAlignment="1">
      <alignment vertical="center" wrapText="1"/>
    </xf>
    <xf numFmtId="0" fontId="20" fillId="0" borderId="13" xfId="11" applyFont="1" applyFill="1" applyBorder="1"/>
    <xf numFmtId="44" fontId="20" fillId="0" borderId="13" xfId="11" applyNumberFormat="1" applyFont="1" applyFill="1" applyBorder="1"/>
    <xf numFmtId="14" fontId="27" fillId="0" borderId="13" xfId="11" applyNumberFormat="1" applyFont="1" applyFill="1" applyBorder="1" applyAlignment="1">
      <alignment horizontal="right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20" fillId="10" borderId="13" xfId="11" applyFont="1" applyFill="1" applyBorder="1" applyAlignment="1">
      <alignment vertical="center" wrapText="1"/>
    </xf>
    <xf numFmtId="14" fontId="27" fillId="0" borderId="13" xfId="12" applyNumberFormat="1" applyFont="1" applyFill="1" applyBorder="1" applyAlignment="1">
      <alignment horizontal="right" vertical="center" wrapText="1"/>
    </xf>
    <xf numFmtId="14" fontId="27" fillId="0" borderId="37" xfId="12" applyNumberFormat="1" applyFont="1" applyFill="1" applyBorder="1" applyAlignment="1">
      <alignment vertical="center" wrapText="1"/>
    </xf>
    <xf numFmtId="14" fontId="27" fillId="0" borderId="28" xfId="12" applyNumberFormat="1" applyFont="1" applyFill="1" applyBorder="1" applyAlignment="1">
      <alignment vertical="center" wrapText="1"/>
    </xf>
    <xf numFmtId="44" fontId="9" fillId="0" borderId="13" xfId="11" applyNumberFormat="1" applyFont="1" applyFill="1" applyBorder="1" applyAlignment="1">
      <alignment vertical="center" wrapText="1"/>
    </xf>
    <xf numFmtId="14" fontId="27" fillId="0" borderId="13" xfId="12" applyNumberFormat="1" applyFont="1" applyFill="1" applyBorder="1" applyAlignment="1">
      <alignment vertical="center" wrapText="1"/>
    </xf>
    <xf numFmtId="44" fontId="13" fillId="0" borderId="13" xfId="12" applyNumberFormat="1" applyFont="1" applyFill="1" applyBorder="1" applyAlignment="1">
      <alignment vertical="center" wrapText="1"/>
    </xf>
    <xf numFmtId="44" fontId="16" fillId="0" borderId="13" xfId="12" applyFont="1" applyFill="1" applyBorder="1" applyAlignment="1">
      <alignment vertical="center" wrapText="1"/>
    </xf>
    <xf numFmtId="0" fontId="13" fillId="11" borderId="13" xfId="0" applyFont="1" applyFill="1" applyBorder="1" applyAlignment="1">
      <alignment horizontal="left" vertical="center" wrapText="1"/>
    </xf>
    <xf numFmtId="44" fontId="27" fillId="11" borderId="13" xfId="11" applyNumberFormat="1" applyFont="1" applyFill="1" applyBorder="1" applyAlignment="1">
      <alignment horizontal="right" vertical="center" wrapText="1"/>
    </xf>
    <xf numFmtId="44" fontId="20" fillId="11" borderId="13" xfId="11" applyNumberFormat="1" applyFont="1" applyFill="1" applyBorder="1" applyAlignment="1">
      <alignment horizontal="right" vertical="center" wrapText="1"/>
    </xf>
    <xf numFmtId="44" fontId="7" fillId="11" borderId="14" xfId="11" applyNumberFormat="1" applyFont="1" applyFill="1" applyBorder="1" applyAlignment="1">
      <alignment vertical="center"/>
    </xf>
    <xf numFmtId="0" fontId="6" fillId="11" borderId="1" xfId="11" applyFont="1" applyFill="1"/>
    <xf numFmtId="0" fontId="13" fillId="12" borderId="13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left" vertical="center" wrapText="1"/>
    </xf>
    <xf numFmtId="44" fontId="27" fillId="12" borderId="15" xfId="12" applyFont="1" applyFill="1" applyBorder="1" applyAlignment="1">
      <alignment vertical="center" wrapText="1"/>
    </xf>
    <xf numFmtId="4" fontId="20" fillId="12" borderId="15" xfId="0" applyNumberFormat="1" applyFont="1" applyFill="1" applyBorder="1" applyAlignment="1">
      <alignment vertical="center" wrapText="1"/>
    </xf>
    <xf numFmtId="0" fontId="11" fillId="12" borderId="15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vertical="center" wrapText="1"/>
    </xf>
    <xf numFmtId="41" fontId="11" fillId="0" borderId="1" xfId="11" applyNumberFormat="1" applyFont="1" applyFill="1" applyAlignment="1">
      <alignment horizontal="left" vertical="center" wrapText="1"/>
    </xf>
    <xf numFmtId="3" fontId="14" fillId="0" borderId="1" xfId="11" applyNumberFormat="1" applyFont="1" applyFill="1" applyAlignment="1">
      <alignment horizontal="center" vertical="center"/>
    </xf>
    <xf numFmtId="0" fontId="11" fillId="0" borderId="1" xfId="11" applyFont="1" applyFill="1" applyAlignment="1">
      <alignment horizontal="center" vertical="center"/>
    </xf>
    <xf numFmtId="0" fontId="11" fillId="0" borderId="1" xfId="11" applyFont="1" applyFill="1" applyAlignment="1">
      <alignment horizontal="center" vertical="center" wrapText="1"/>
    </xf>
    <xf numFmtId="0" fontId="11" fillId="0" borderId="1" xfId="11" applyFont="1" applyFill="1" applyAlignment="1">
      <alignment horizontal="left" vertical="center" wrapText="1"/>
    </xf>
    <xf numFmtId="44" fontId="14" fillId="9" borderId="1" xfId="11" applyNumberFormat="1" applyFont="1" applyFill="1" applyAlignment="1">
      <alignment horizontal="right" vertical="center"/>
    </xf>
    <xf numFmtId="44" fontId="11" fillId="0" borderId="1" xfId="11" applyNumberFormat="1" applyFont="1" applyFill="1" applyAlignment="1">
      <alignment horizontal="center" vertical="center"/>
    </xf>
    <xf numFmtId="44" fontId="11" fillId="0" borderId="1" xfId="11" applyNumberFormat="1" applyFont="1" applyFill="1" applyAlignment="1">
      <alignment horizontal="center" vertical="center" wrapText="1"/>
    </xf>
    <xf numFmtId="44" fontId="8" fillId="2" borderId="1" xfId="11" applyNumberFormat="1" applyFont="1" applyFill="1" applyAlignment="1">
      <alignment vertical="center"/>
    </xf>
    <xf numFmtId="0" fontId="8" fillId="3" borderId="1" xfId="11" applyFont="1"/>
    <xf numFmtId="41" fontId="11" fillId="0" borderId="1" xfId="11" applyNumberFormat="1" applyFont="1" applyFill="1" applyAlignment="1">
      <alignment vertical="center" wrapText="1"/>
    </xf>
    <xf numFmtId="0" fontId="11" fillId="12" borderId="1" xfId="11" applyFont="1" applyFill="1" applyAlignment="1">
      <alignment horizontal="left" vertical="center" wrapText="1"/>
    </xf>
    <xf numFmtId="44" fontId="14" fillId="12" borderId="1" xfId="11" applyNumberFormat="1" applyFont="1" applyFill="1" applyAlignment="1">
      <alignment horizontal="right" vertical="center"/>
    </xf>
    <xf numFmtId="44" fontId="14" fillId="0" borderId="1" xfId="11" applyNumberFormat="1" applyFont="1" applyFill="1" applyAlignment="1">
      <alignment horizontal="right" vertical="center"/>
    </xf>
    <xf numFmtId="44" fontId="4" fillId="0" borderId="13" xfId="12" applyFont="1" applyBorder="1" applyAlignment="1">
      <alignment vertical="center"/>
    </xf>
    <xf numFmtId="0" fontId="11" fillId="0" borderId="1" xfId="11" applyFont="1" applyFill="1" applyAlignment="1">
      <alignment vertical="center" wrapText="1"/>
    </xf>
    <xf numFmtId="44" fontId="11" fillId="0" borderId="1" xfId="11" applyNumberFormat="1" applyFont="1" applyFill="1" applyAlignment="1">
      <alignment vertical="center" wrapText="1"/>
    </xf>
    <xf numFmtId="44" fontId="14" fillId="0" borderId="1" xfId="11" applyNumberFormat="1" applyFont="1" applyFill="1" applyAlignment="1">
      <alignment vertical="center" wrapText="1"/>
    </xf>
    <xf numFmtId="0" fontId="8" fillId="0" borderId="1" xfId="11" applyFont="1" applyFill="1"/>
    <xf numFmtId="0" fontId="8" fillId="3" borderId="1" xfId="11" applyFont="1" applyAlignment="1">
      <alignment horizontal="center" vertical="center"/>
    </xf>
    <xf numFmtId="44" fontId="14" fillId="9" borderId="1" xfId="11" applyNumberFormat="1" applyFont="1" applyFill="1" applyAlignment="1">
      <alignment vertical="center" wrapText="1"/>
    </xf>
    <xf numFmtId="167" fontId="11" fillId="0" borderId="1" xfId="11" applyNumberFormat="1" applyFont="1" applyFill="1" applyAlignment="1">
      <alignment vertical="center" wrapText="1"/>
    </xf>
    <xf numFmtId="0" fontId="11" fillId="12" borderId="1" xfId="11" applyFont="1" applyFill="1" applyAlignment="1">
      <alignment vertical="center" wrapText="1"/>
    </xf>
    <xf numFmtId="44" fontId="14" fillId="12" borderId="1" xfId="11" applyNumberFormat="1" applyFont="1" applyFill="1" applyAlignment="1">
      <alignment vertical="center" wrapText="1"/>
    </xf>
    <xf numFmtId="0" fontId="0" fillId="12" borderId="13" xfId="0" applyFill="1" applyBorder="1" applyAlignment="1">
      <alignment vertical="center" wrapText="1"/>
    </xf>
    <xf numFmtId="44" fontId="27" fillId="12" borderId="13" xfId="12" applyFont="1" applyFill="1" applyBorder="1" applyAlignment="1">
      <alignment vertical="center" wrapText="1"/>
    </xf>
    <xf numFmtId="3" fontId="11" fillId="0" borderId="1" xfId="11" applyNumberFormat="1" applyFont="1" applyFill="1" applyAlignment="1">
      <alignment horizontal="center" vertical="center" wrapText="1"/>
    </xf>
    <xf numFmtId="44" fontId="14" fillId="0" borderId="1" xfId="11" applyNumberFormat="1" applyFont="1" applyFill="1" applyAlignment="1">
      <alignment horizontal="left" vertical="center"/>
    </xf>
    <xf numFmtId="44" fontId="14" fillId="0" borderId="1" xfId="11" applyNumberFormat="1" applyFont="1" applyFill="1" applyAlignment="1">
      <alignment horizontal="left" vertical="center" wrapText="1"/>
    </xf>
    <xf numFmtId="14" fontId="27" fillId="7" borderId="13" xfId="12" applyNumberFormat="1" applyFont="1" applyFill="1" applyBorder="1" applyAlignment="1">
      <alignment vertical="center"/>
    </xf>
    <xf numFmtId="14" fontId="27" fillId="7" borderId="15" xfId="12" applyNumberFormat="1" applyFont="1" applyFill="1" applyBorder="1" applyAlignment="1">
      <alignment vertical="center"/>
    </xf>
    <xf numFmtId="14" fontId="27" fillId="0" borderId="19" xfId="12" applyNumberFormat="1" applyFont="1" applyFill="1" applyBorder="1" applyAlignment="1">
      <alignment vertical="center" wrapText="1"/>
    </xf>
    <xf numFmtId="0" fontId="11" fillId="12" borderId="13" xfId="0" applyFont="1" applyFill="1" applyBorder="1" applyAlignment="1">
      <alignment vertical="center" wrapText="1"/>
    </xf>
    <xf numFmtId="0" fontId="11" fillId="12" borderId="13" xfId="0" applyFont="1" applyFill="1" applyBorder="1" applyAlignment="1">
      <alignment horizontal="center" vertical="center" wrapText="1"/>
    </xf>
    <xf numFmtId="14" fontId="27" fillId="12" borderId="13" xfId="12" applyNumberFormat="1" applyFont="1" applyFill="1" applyBorder="1" applyAlignment="1">
      <alignment horizontal="right" vertical="center" wrapText="1"/>
    </xf>
    <xf numFmtId="44" fontId="27" fillId="12" borderId="13" xfId="11" applyNumberFormat="1" applyFont="1" applyFill="1" applyBorder="1" applyAlignment="1">
      <alignment horizontal="right" vertical="center" wrapText="1"/>
    </xf>
    <xf numFmtId="14" fontId="27" fillId="12" borderId="13" xfId="12" applyNumberFormat="1" applyFont="1" applyFill="1" applyBorder="1" applyAlignment="1">
      <alignment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vertical="center" wrapText="1"/>
    </xf>
    <xf numFmtId="44" fontId="27" fillId="12" borderId="19" xfId="12" applyFont="1" applyFill="1" applyBorder="1" applyAlignment="1">
      <alignment vertical="center" wrapText="1"/>
    </xf>
    <xf numFmtId="14" fontId="27" fillId="12" borderId="19" xfId="12" applyNumberFormat="1" applyFont="1" applyFill="1" applyBorder="1" applyAlignment="1">
      <alignment vertical="center" wrapText="1"/>
    </xf>
    <xf numFmtId="44" fontId="20" fillId="8" borderId="13" xfId="12" applyFont="1" applyFill="1" applyBorder="1" applyAlignment="1">
      <alignment vertical="center" wrapText="1"/>
    </xf>
    <xf numFmtId="14" fontId="27" fillId="0" borderId="23" xfId="12" applyNumberFormat="1" applyFont="1" applyFill="1" applyBorder="1" applyAlignment="1">
      <alignment vertical="center" wrapText="1"/>
    </xf>
    <xf numFmtId="0" fontId="13" fillId="10" borderId="13" xfId="0" applyFont="1" applyFill="1" applyBorder="1" applyAlignment="1">
      <alignment horizontal="left" vertical="center" wrapText="1"/>
    </xf>
    <xf numFmtId="44" fontId="27" fillId="10" borderId="15" xfId="12" applyFont="1" applyFill="1" applyBorder="1" applyAlignment="1">
      <alignment vertical="center" wrapText="1"/>
    </xf>
    <xf numFmtId="44" fontId="27" fillId="0" borderId="46" xfId="12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left" vertical="center" wrapText="1"/>
    </xf>
    <xf numFmtId="14" fontId="27" fillId="0" borderId="15" xfId="12" applyNumberFormat="1" applyFont="1" applyFill="1" applyBorder="1" applyAlignment="1">
      <alignment vertical="center" wrapText="1"/>
    </xf>
    <xf numFmtId="0" fontId="20" fillId="0" borderId="15" xfId="11" applyFont="1" applyFill="1" applyBorder="1" applyAlignment="1">
      <alignment horizontal="justify" vertical="center"/>
    </xf>
    <xf numFmtId="10" fontId="10" fillId="0" borderId="13" xfId="11" applyNumberFormat="1" applyFont="1" applyFill="1" applyBorder="1" applyAlignment="1">
      <alignment vertical="center" wrapText="1"/>
    </xf>
    <xf numFmtId="10" fontId="20" fillId="0" borderId="13" xfId="11" applyNumberFormat="1" applyFont="1" applyFill="1" applyBorder="1" applyAlignment="1">
      <alignment vertical="center" wrapText="1"/>
    </xf>
    <xf numFmtId="44" fontId="27" fillId="13" borderId="13" xfId="11" applyNumberFormat="1" applyFont="1" applyFill="1" applyBorder="1" applyAlignment="1">
      <alignment horizontal="right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left" vertical="center" wrapText="1"/>
    </xf>
    <xf numFmtId="44" fontId="27" fillId="13" borderId="37" xfId="12" applyFont="1" applyFill="1" applyBorder="1" applyAlignment="1">
      <alignment vertical="center" wrapText="1"/>
    </xf>
    <xf numFmtId="44" fontId="27" fillId="13" borderId="28" xfId="12" applyFont="1" applyFill="1" applyBorder="1" applyAlignment="1">
      <alignment vertical="center" wrapText="1"/>
    </xf>
    <xf numFmtId="44" fontId="27" fillId="13" borderId="13" xfId="12" applyFont="1" applyFill="1" applyBorder="1" applyAlignment="1">
      <alignment vertical="center" wrapText="1"/>
    </xf>
    <xf numFmtId="44" fontId="27" fillId="13" borderId="13" xfId="12" applyFont="1" applyFill="1" applyBorder="1" applyAlignment="1">
      <alignment horizontal="right" vertical="center" wrapText="1"/>
    </xf>
    <xf numFmtId="0" fontId="0" fillId="13" borderId="13" xfId="0" applyFill="1" applyBorder="1" applyAlignment="1">
      <alignment vertical="center" wrapText="1"/>
    </xf>
    <xf numFmtId="44" fontId="13" fillId="12" borderId="13" xfId="12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13" fillId="10" borderId="13" xfId="0" applyFont="1" applyFill="1" applyBorder="1" applyAlignment="1">
      <alignment vertical="center" wrapText="1"/>
    </xf>
    <xf numFmtId="44" fontId="27" fillId="10" borderId="13" xfId="12" applyFont="1" applyFill="1" applyBorder="1" applyAlignment="1">
      <alignment horizontal="right" vertical="center" wrapText="1"/>
    </xf>
    <xf numFmtId="41" fontId="11" fillId="13" borderId="13" xfId="0" applyNumberFormat="1" applyFont="1" applyFill="1" applyBorder="1" applyAlignment="1">
      <alignment horizontal="center" vertical="center" wrapText="1"/>
    </xf>
    <xf numFmtId="41" fontId="11" fillId="13" borderId="13" xfId="0" applyNumberFormat="1" applyFont="1" applyFill="1" applyBorder="1" applyAlignment="1">
      <alignment vertical="center" wrapText="1"/>
    </xf>
    <xf numFmtId="41" fontId="11" fillId="12" borderId="13" xfId="0" applyNumberFormat="1" applyFont="1" applyFill="1" applyBorder="1" applyAlignment="1">
      <alignment vertical="center" wrapText="1"/>
    </xf>
    <xf numFmtId="0" fontId="11" fillId="13" borderId="13" xfId="0" applyFont="1" applyFill="1" applyBorder="1" applyAlignment="1">
      <alignment vertical="center" wrapText="1"/>
    </xf>
    <xf numFmtId="44" fontId="27" fillId="13" borderId="13" xfId="12" applyFont="1" applyFill="1" applyBorder="1" applyAlignment="1">
      <alignment vertical="center"/>
    </xf>
    <xf numFmtId="0" fontId="11" fillId="13" borderId="15" xfId="0" applyFont="1" applyFill="1" applyBorder="1" applyAlignment="1">
      <alignment horizontal="center" vertical="center" wrapText="1"/>
    </xf>
    <xf numFmtId="0" fontId="11" fillId="13" borderId="15" xfId="0" applyFont="1" applyFill="1" applyBorder="1" applyAlignment="1">
      <alignment vertical="center" wrapText="1"/>
    </xf>
    <xf numFmtId="44" fontId="27" fillId="13" borderId="15" xfId="12" applyFont="1" applyFill="1" applyBorder="1" applyAlignment="1">
      <alignment vertical="center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vertical="center" wrapText="1"/>
    </xf>
    <xf numFmtId="44" fontId="27" fillId="13" borderId="19" xfId="12" applyFont="1" applyFill="1" applyBorder="1" applyAlignment="1">
      <alignment vertical="center" wrapText="1"/>
    </xf>
    <xf numFmtId="0" fontId="13" fillId="13" borderId="23" xfId="0" applyFont="1" applyFill="1" applyBorder="1" applyAlignment="1">
      <alignment horizontal="left" vertical="center" wrapText="1"/>
    </xf>
    <xf numFmtId="0" fontId="13" fillId="13" borderId="23" xfId="0" applyFont="1" applyFill="1" applyBorder="1" applyAlignment="1">
      <alignment horizontal="center" vertical="center" wrapText="1"/>
    </xf>
    <xf numFmtId="44" fontId="27" fillId="13" borderId="23" xfId="12" applyFont="1" applyFill="1" applyBorder="1" applyAlignment="1">
      <alignment vertical="center" wrapText="1"/>
    </xf>
    <xf numFmtId="44" fontId="27" fillId="13" borderId="15" xfId="12" applyFont="1" applyFill="1" applyBorder="1" applyAlignment="1">
      <alignment horizontal="right" vertical="center" wrapText="1"/>
    </xf>
    <xf numFmtId="4" fontId="20" fillId="13" borderId="26" xfId="0" applyNumberFormat="1" applyFont="1" applyFill="1" applyBorder="1" applyAlignment="1">
      <alignment vertical="center" wrapText="1"/>
    </xf>
    <xf numFmtId="44" fontId="27" fillId="13" borderId="15" xfId="12" applyFont="1" applyFill="1" applyBorder="1" applyAlignment="1">
      <alignment vertical="center" wrapText="1"/>
    </xf>
    <xf numFmtId="0" fontId="13" fillId="13" borderId="15" xfId="0" applyFont="1" applyFill="1" applyBorder="1" applyAlignment="1">
      <alignment horizontal="left" vertical="center" wrapText="1"/>
    </xf>
    <xf numFmtId="44" fontId="0" fillId="0" borderId="0" xfId="0" applyNumberFormat="1"/>
    <xf numFmtId="0" fontId="13" fillId="10" borderId="23" xfId="0" applyFont="1" applyFill="1" applyBorder="1" applyAlignment="1">
      <alignment horizontal="center" vertical="center" wrapText="1"/>
    </xf>
    <xf numFmtId="0" fontId="20" fillId="10" borderId="23" xfId="11" applyFont="1" applyFill="1" applyBorder="1" applyAlignment="1">
      <alignment vertical="center" wrapText="1"/>
    </xf>
    <xf numFmtId="44" fontId="27" fillId="10" borderId="23" xfId="12" applyFont="1" applyFill="1" applyBorder="1" applyAlignment="1">
      <alignment horizontal="right" vertical="center" wrapText="1"/>
    </xf>
    <xf numFmtId="14" fontId="27" fillId="10" borderId="13" xfId="12" applyNumberFormat="1" applyFont="1" applyFill="1" applyBorder="1" applyAlignment="1">
      <alignment vertical="center" wrapText="1"/>
    </xf>
    <xf numFmtId="41" fontId="20" fillId="13" borderId="13" xfId="0" applyNumberFormat="1" applyFont="1" applyFill="1" applyBorder="1" applyAlignment="1">
      <alignment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left" vertical="center" wrapText="1"/>
    </xf>
    <xf numFmtId="0" fontId="10" fillId="10" borderId="13" xfId="0" applyFont="1" applyFill="1" applyBorder="1" applyAlignment="1">
      <alignment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center" vertical="center" wrapText="1"/>
    </xf>
    <xf numFmtId="0" fontId="20" fillId="10" borderId="13" xfId="0" applyFont="1" applyFill="1" applyBorder="1" applyAlignment="1">
      <alignment horizontal="left" vertical="center" wrapText="1"/>
    </xf>
    <xf numFmtId="44" fontId="20" fillId="12" borderId="13" xfId="11" applyNumberFormat="1" applyFont="1" applyFill="1" applyBorder="1" applyAlignment="1">
      <alignment horizontal="right" vertical="center" wrapText="1"/>
    </xf>
    <xf numFmtId="44" fontId="20" fillId="12" borderId="13" xfId="12" applyFont="1" applyFill="1" applyBorder="1" applyAlignment="1">
      <alignment vertical="center" wrapText="1"/>
    </xf>
    <xf numFmtId="0" fontId="11" fillId="13" borderId="23" xfId="0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vertical="center" wrapText="1"/>
    </xf>
    <xf numFmtId="14" fontId="20" fillId="0" borderId="23" xfId="12" applyNumberFormat="1" applyFont="1" applyFill="1" applyBorder="1" applyAlignment="1">
      <alignment vertical="center" wrapText="1"/>
    </xf>
    <xf numFmtId="14" fontId="20" fillId="0" borderId="13" xfId="12" applyNumberFormat="1" applyFont="1" applyFill="1" applyBorder="1" applyAlignment="1">
      <alignment vertical="center" wrapText="1"/>
    </xf>
    <xf numFmtId="0" fontId="11" fillId="10" borderId="15" xfId="0" applyFont="1" applyFill="1" applyBorder="1" applyAlignment="1">
      <alignment vertical="center" wrapText="1"/>
    </xf>
    <xf numFmtId="0" fontId="20" fillId="12" borderId="13" xfId="0" applyFont="1" applyFill="1" applyBorder="1" applyAlignment="1">
      <alignment horizontal="left" vertical="center" wrapText="1"/>
    </xf>
    <xf numFmtId="14" fontId="20" fillId="0" borderId="15" xfId="12" applyNumberFormat="1" applyFont="1" applyFill="1" applyBorder="1" applyAlignment="1">
      <alignment horizontal="right" vertical="center" wrapText="1"/>
    </xf>
    <xf numFmtId="14" fontId="20" fillId="0" borderId="13" xfId="12" applyNumberFormat="1" applyFont="1" applyFill="1" applyBorder="1" applyAlignment="1">
      <alignment horizontal="right" vertical="center" wrapText="1"/>
    </xf>
    <xf numFmtId="4" fontId="20" fillId="13" borderId="13" xfId="0" applyNumberFormat="1" applyFont="1" applyFill="1" applyBorder="1" applyAlignment="1">
      <alignment vertical="center" wrapText="1"/>
    </xf>
    <xf numFmtId="4" fontId="20" fillId="13" borderId="15" xfId="0" applyNumberFormat="1" applyFont="1" applyFill="1" applyBorder="1" applyAlignment="1">
      <alignment vertical="center" wrapText="1"/>
    </xf>
    <xf numFmtId="4" fontId="20" fillId="10" borderId="74" xfId="0" applyNumberFormat="1" applyFont="1" applyFill="1" applyBorder="1" applyAlignment="1">
      <alignment vertical="center" wrapText="1"/>
    </xf>
    <xf numFmtId="4" fontId="20" fillId="13" borderId="59" xfId="0" applyNumberFormat="1" applyFont="1" applyFill="1" applyBorder="1" applyAlignment="1">
      <alignment vertical="center" wrapText="1"/>
    </xf>
    <xf numFmtId="14" fontId="27" fillId="0" borderId="18" xfId="12" applyNumberFormat="1" applyFont="1" applyFill="1" applyBorder="1" applyAlignment="1">
      <alignment vertical="center" wrapText="1"/>
    </xf>
    <xf numFmtId="14" fontId="27" fillId="0" borderId="30" xfId="12" applyNumberFormat="1" applyFont="1" applyFill="1" applyBorder="1" applyAlignment="1">
      <alignment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left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left" vertical="center" wrapText="1"/>
    </xf>
    <xf numFmtId="0" fontId="13" fillId="10" borderId="16" xfId="0" applyFont="1" applyFill="1" applyBorder="1" applyAlignment="1">
      <alignment horizontal="center" vertical="center" wrapText="1"/>
    </xf>
    <xf numFmtId="4" fontId="12" fillId="10" borderId="19" xfId="0" applyNumberFormat="1" applyFont="1" applyFill="1" applyBorder="1" applyAlignment="1">
      <alignment vertical="center" wrapText="1"/>
    </xf>
    <xf numFmtId="4" fontId="12" fillId="10" borderId="19" xfId="0" applyNumberFormat="1" applyFont="1" applyFill="1" applyBorder="1" applyAlignment="1">
      <alignment horizontal="center" vertical="center" wrapText="1"/>
    </xf>
    <xf numFmtId="4" fontId="12" fillId="10" borderId="15" xfId="0" applyNumberFormat="1" applyFont="1" applyFill="1" applyBorder="1" applyAlignment="1">
      <alignment vertical="center" wrapText="1"/>
    </xf>
    <xf numFmtId="4" fontId="12" fillId="10" borderId="15" xfId="0" applyNumberFormat="1" applyFont="1" applyFill="1" applyBorder="1" applyAlignment="1">
      <alignment horizontal="center" vertical="center" wrapText="1"/>
    </xf>
    <xf numFmtId="44" fontId="27" fillId="10" borderId="15" xfId="11" applyNumberFormat="1" applyFont="1" applyFill="1" applyBorder="1" applyAlignment="1">
      <alignment vertical="center" wrapText="1"/>
    </xf>
    <xf numFmtId="4" fontId="20" fillId="10" borderId="64" xfId="0" applyNumberFormat="1" applyFont="1" applyFill="1" applyBorder="1" applyAlignment="1">
      <alignment vertical="center" wrapText="1"/>
    </xf>
    <xf numFmtId="0" fontId="11" fillId="10" borderId="64" xfId="0" applyFont="1" applyFill="1" applyBorder="1" applyAlignment="1">
      <alignment horizontal="center" vertical="center" wrapText="1"/>
    </xf>
    <xf numFmtId="0" fontId="11" fillId="10" borderId="64" xfId="0" applyFont="1" applyFill="1" applyBorder="1" applyAlignment="1">
      <alignment vertical="center" wrapText="1"/>
    </xf>
    <xf numFmtId="44" fontId="27" fillId="10" borderId="64" xfId="12" applyFont="1" applyFill="1" applyBorder="1" applyAlignment="1">
      <alignment vertical="center" wrapText="1"/>
    </xf>
    <xf numFmtId="4" fontId="20" fillId="10" borderId="15" xfId="0" applyNumberFormat="1" applyFont="1" applyFill="1" applyBorder="1" applyAlignment="1">
      <alignment horizontal="center" vertical="center" wrapText="1"/>
    </xf>
    <xf numFmtId="4" fontId="20" fillId="10" borderId="15" xfId="0" applyNumberFormat="1" applyFont="1" applyFill="1" applyBorder="1" applyAlignment="1">
      <alignment vertical="center" wrapText="1"/>
    </xf>
    <xf numFmtId="44" fontId="20" fillId="10" borderId="13" xfId="12" applyFont="1" applyFill="1" applyBorder="1" applyAlignment="1">
      <alignment vertical="center" wrapText="1"/>
    </xf>
    <xf numFmtId="4" fontId="12" fillId="13" borderId="13" xfId="0" applyNumberFormat="1" applyFont="1" applyFill="1" applyBorder="1" applyAlignment="1">
      <alignment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44" fontId="20" fillId="13" borderId="13" xfId="12" applyFont="1" applyFill="1" applyBorder="1" applyAlignment="1">
      <alignment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10" fillId="0" borderId="13" xfId="11" applyFont="1" applyFill="1" applyBorder="1" applyAlignment="1">
      <alignment horizontal="justify" vertical="center"/>
    </xf>
    <xf numFmtId="0" fontId="17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11" fillId="0" borderId="13" xfId="0" applyFont="1" applyFill="1" applyBorder="1"/>
    <xf numFmtId="0" fontId="20" fillId="14" borderId="13" xfId="11" applyFont="1" applyFill="1" applyBorder="1" applyAlignment="1">
      <alignment horizontal="center" vertical="center" wrapText="1"/>
    </xf>
    <xf numFmtId="0" fontId="20" fillId="14" borderId="13" xfId="0" applyFont="1" applyFill="1" applyBorder="1" applyAlignment="1">
      <alignment horizontal="left" vertical="center" wrapText="1"/>
    </xf>
    <xf numFmtId="44" fontId="27" fillId="14" borderId="13" xfId="11" applyNumberFormat="1" applyFont="1" applyFill="1" applyBorder="1" applyAlignment="1">
      <alignment horizontal="right" vertical="center" wrapText="1"/>
    </xf>
    <xf numFmtId="0" fontId="10" fillId="14" borderId="13" xfId="11" applyFont="1" applyFill="1" applyBorder="1" applyAlignment="1">
      <alignment vertical="center" wrapText="1"/>
    </xf>
    <xf numFmtId="0" fontId="13" fillId="14" borderId="13" xfId="0" applyFont="1" applyFill="1" applyBorder="1" applyAlignment="1">
      <alignment horizontal="center" vertical="center" wrapText="1"/>
    </xf>
    <xf numFmtId="44" fontId="27" fillId="14" borderId="28" xfId="12" applyFont="1" applyFill="1" applyBorder="1" applyAlignment="1">
      <alignment vertical="center" wrapText="1"/>
    </xf>
    <xf numFmtId="44" fontId="27" fillId="10" borderId="19" xfId="12" applyFont="1" applyFill="1" applyBorder="1" applyAlignment="1">
      <alignment horizontal="right" vertical="center" wrapText="1"/>
    </xf>
    <xf numFmtId="41" fontId="11" fillId="10" borderId="19" xfId="0" applyNumberFormat="1" applyFont="1" applyFill="1" applyBorder="1" applyAlignment="1">
      <alignment vertical="center" wrapText="1"/>
    </xf>
    <xf numFmtId="41" fontId="11" fillId="10" borderId="19" xfId="0" applyNumberFormat="1" applyFont="1" applyFill="1" applyBorder="1" applyAlignment="1">
      <alignment horizontal="center" vertical="center" wrapText="1"/>
    </xf>
    <xf numFmtId="4" fontId="12" fillId="11" borderId="17" xfId="0" applyNumberFormat="1" applyFont="1" applyFill="1" applyBorder="1" applyAlignment="1">
      <alignment vertical="center" wrapText="1"/>
    </xf>
    <xf numFmtId="41" fontId="11" fillId="11" borderId="13" xfId="0" applyNumberFormat="1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left" vertical="center" wrapText="1"/>
    </xf>
    <xf numFmtId="44" fontId="27" fillId="11" borderId="13" xfId="12" applyFont="1" applyFill="1" applyBorder="1" applyAlignment="1">
      <alignment vertical="center" wrapText="1"/>
    </xf>
    <xf numFmtId="4" fontId="12" fillId="11" borderId="19" xfId="0" applyNumberFormat="1" applyFont="1" applyFill="1" applyBorder="1" applyAlignment="1">
      <alignment vertical="center" wrapText="1"/>
    </xf>
    <xf numFmtId="0" fontId="13" fillId="11" borderId="19" xfId="0" applyFont="1" applyFill="1" applyBorder="1" applyAlignment="1">
      <alignment horizontal="center" vertical="center" wrapText="1"/>
    </xf>
    <xf numFmtId="44" fontId="27" fillId="11" borderId="19" xfId="12" applyFont="1" applyFill="1" applyBorder="1" applyAlignment="1">
      <alignment vertical="center" wrapText="1"/>
    </xf>
    <xf numFmtId="0" fontId="13" fillId="11" borderId="19" xfId="0" applyFont="1" applyFill="1" applyBorder="1" applyAlignment="1">
      <alignment horizontal="left" vertical="center" wrapText="1"/>
    </xf>
    <xf numFmtId="44" fontId="16" fillId="0" borderId="19" xfId="12" applyFont="1" applyFill="1" applyBorder="1" applyAlignment="1">
      <alignment vertical="center" wrapText="1"/>
    </xf>
    <xf numFmtId="44" fontId="27" fillId="11" borderId="13" xfId="12" applyFont="1" applyFill="1" applyBorder="1" applyAlignment="1">
      <alignment vertical="center"/>
    </xf>
    <xf numFmtId="14" fontId="27" fillId="0" borderId="17" xfId="12" applyNumberFormat="1" applyFont="1" applyFill="1" applyBorder="1" applyAlignment="1">
      <alignment vertical="center"/>
    </xf>
    <xf numFmtId="0" fontId="20" fillId="10" borderId="19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44" fontId="20" fillId="10" borderId="19" xfId="12" applyFont="1" applyFill="1" applyBorder="1" applyAlignment="1">
      <alignment vertical="center" wrapText="1"/>
    </xf>
    <xf numFmtId="4" fontId="20" fillId="11" borderId="19" xfId="0" applyNumberFormat="1" applyFont="1" applyFill="1" applyBorder="1" applyAlignment="1">
      <alignment vertical="center" wrapText="1"/>
    </xf>
    <xf numFmtId="0" fontId="11" fillId="11" borderId="19" xfId="0" applyFont="1" applyFill="1" applyBorder="1" applyAlignment="1">
      <alignment horizontal="center" vertical="center" wrapText="1"/>
    </xf>
    <xf numFmtId="4" fontId="20" fillId="11" borderId="17" xfId="0" applyNumberFormat="1" applyFont="1" applyFill="1" applyBorder="1" applyAlignment="1">
      <alignment vertical="center" wrapText="1"/>
    </xf>
    <xf numFmtId="0" fontId="20" fillId="11" borderId="13" xfId="0" applyFont="1" applyFill="1" applyBorder="1" applyAlignment="1">
      <alignment horizontal="center" vertical="center" wrapText="1"/>
    </xf>
    <xf numFmtId="4" fontId="20" fillId="10" borderId="16" xfId="0" applyNumberFormat="1" applyFont="1" applyFill="1" applyBorder="1" applyAlignment="1">
      <alignment vertical="center" wrapText="1"/>
    </xf>
    <xf numFmtId="4" fontId="12" fillId="10" borderId="13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horizontal="center" vertical="center" wrapText="1"/>
    </xf>
    <xf numFmtId="4" fontId="12" fillId="11" borderId="15" xfId="0" applyNumberFormat="1" applyFont="1" applyFill="1" applyBorder="1" applyAlignment="1">
      <alignment vertical="center" wrapText="1"/>
    </xf>
    <xf numFmtId="0" fontId="0" fillId="11" borderId="13" xfId="0" applyFill="1" applyBorder="1" applyAlignment="1">
      <alignment horizontal="center" vertical="center" wrapText="1"/>
    </xf>
    <xf numFmtId="0" fontId="20" fillId="10" borderId="74" xfId="0" applyFont="1" applyFill="1" applyBorder="1" applyAlignment="1">
      <alignment horizontal="left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left" vertical="center" wrapText="1"/>
    </xf>
    <xf numFmtId="0" fontId="13" fillId="11" borderId="18" xfId="0" applyFont="1" applyFill="1" applyBorder="1" applyAlignment="1">
      <alignment horizontal="left" vertical="center" wrapText="1"/>
    </xf>
    <xf numFmtId="0" fontId="27" fillId="0" borderId="15" xfId="11" applyFont="1" applyFill="1" applyBorder="1" applyAlignment="1">
      <alignment horizontal="center" vertical="center" wrapText="1"/>
    </xf>
    <xf numFmtId="0" fontId="20" fillId="0" borderId="15" xfId="11" applyFont="1" applyFill="1" applyBorder="1" applyAlignment="1">
      <alignment horizontal="left" vertical="center" wrapText="1"/>
    </xf>
    <xf numFmtId="41" fontId="11" fillId="0" borderId="15" xfId="0" applyNumberFormat="1" applyFont="1" applyFill="1" applyBorder="1" applyAlignment="1">
      <alignment horizontal="left" vertical="center" wrapText="1"/>
    </xf>
    <xf numFmtId="41" fontId="11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5" xfId="1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0" fontId="20" fillId="0" borderId="13" xfId="11" applyNumberFormat="1" applyFont="1" applyFill="1" applyBorder="1" applyAlignment="1">
      <alignment horizontal="center" vertical="center" wrapText="1"/>
    </xf>
    <xf numFmtId="0" fontId="20" fillId="0" borderId="28" xfId="11" applyFont="1" applyFill="1" applyBorder="1" applyAlignment="1">
      <alignment vertical="center" wrapText="1"/>
    </xf>
    <xf numFmtId="10" fontId="27" fillId="0" borderId="32" xfId="11" applyNumberFormat="1" applyFont="1" applyFill="1" applyBorder="1" applyAlignment="1">
      <alignment horizontal="center" vertical="center" wrapText="1"/>
    </xf>
    <xf numFmtId="0" fontId="20" fillId="0" borderId="15" xfId="11" applyFont="1" applyFill="1" applyBorder="1" applyAlignment="1">
      <alignment horizontal="center" vertical="center" wrapText="1"/>
    </xf>
    <xf numFmtId="0" fontId="20" fillId="0" borderId="13" xfId="11" applyFont="1" applyFill="1" applyBorder="1" applyAlignment="1">
      <alignment horizontal="justify" vertical="center"/>
    </xf>
    <xf numFmtId="0" fontId="20" fillId="15" borderId="13" xfId="11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left" vertical="center" wrapText="1"/>
    </xf>
    <xf numFmtId="44" fontId="27" fillId="15" borderId="13" xfId="11" applyNumberFormat="1" applyFont="1" applyFill="1" applyBorder="1" applyAlignment="1">
      <alignment horizontal="right" vertical="center" wrapText="1"/>
    </xf>
    <xf numFmtId="0" fontId="20" fillId="10" borderId="13" xfId="11" applyFont="1" applyFill="1" applyBorder="1" applyAlignment="1">
      <alignment horizontal="center" vertical="center" wrapText="1"/>
    </xf>
    <xf numFmtId="4" fontId="20" fillId="15" borderId="13" xfId="0" applyNumberFormat="1" applyFont="1" applyFill="1" applyBorder="1" applyAlignment="1">
      <alignment vertical="center" wrapText="1"/>
    </xf>
    <xf numFmtId="0" fontId="0" fillId="15" borderId="13" xfId="0" applyFill="1" applyBorder="1" applyAlignment="1">
      <alignment horizontal="center" vertical="center" wrapText="1"/>
    </xf>
    <xf numFmtId="44" fontId="27" fillId="15" borderId="13" xfId="12" applyFont="1" applyFill="1" applyBorder="1" applyAlignment="1">
      <alignment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left" vertical="center" wrapText="1"/>
    </xf>
    <xf numFmtId="0" fontId="11" fillId="15" borderId="13" xfId="0" applyFont="1" applyFill="1" applyBorder="1" applyAlignment="1">
      <alignment horizontal="center" vertical="center" wrapText="1"/>
    </xf>
    <xf numFmtId="4" fontId="20" fillId="12" borderId="13" xfId="0" applyNumberFormat="1" applyFont="1" applyFill="1" applyBorder="1" applyAlignment="1">
      <alignment vertical="center" wrapText="1"/>
    </xf>
    <xf numFmtId="0" fontId="13" fillId="15" borderId="13" xfId="0" applyFont="1" applyFill="1" applyBorder="1" applyAlignment="1">
      <alignment horizontal="center" vertical="center" wrapText="1"/>
    </xf>
    <xf numFmtId="44" fontId="27" fillId="15" borderId="13" xfId="12" applyFont="1" applyFill="1" applyBorder="1" applyAlignment="1">
      <alignment horizontal="right" vertical="center" wrapText="1"/>
    </xf>
    <xf numFmtId="14" fontId="14" fillId="9" borderId="1" xfId="11" applyNumberFormat="1" applyFont="1" applyFill="1" applyAlignment="1">
      <alignment horizontal="right" vertical="center"/>
    </xf>
    <xf numFmtId="0" fontId="11" fillId="12" borderId="13" xfId="0" applyFont="1" applyFill="1" applyBorder="1" applyAlignment="1">
      <alignment horizontal="center" vertical="center"/>
    </xf>
    <xf numFmtId="14" fontId="27" fillId="9" borderId="13" xfId="12" applyNumberFormat="1" applyFont="1" applyFill="1" applyBorder="1" applyAlignment="1">
      <alignment vertical="center" wrapText="1"/>
    </xf>
    <xf numFmtId="44" fontId="20" fillId="9" borderId="1" xfId="11" applyNumberFormat="1" applyFont="1" applyFill="1" applyAlignment="1">
      <alignment horizontal="right" vertical="center"/>
    </xf>
    <xf numFmtId="44" fontId="11" fillId="9" borderId="1" xfId="11" applyNumberFormat="1" applyFont="1" applyFill="1" applyAlignment="1">
      <alignment horizontal="right" vertical="center"/>
    </xf>
    <xf numFmtId="44" fontId="11" fillId="12" borderId="1" xfId="11" applyNumberFormat="1" applyFont="1" applyFill="1" applyAlignment="1">
      <alignment horizontal="right" vertical="center"/>
    </xf>
    <xf numFmtId="0" fontId="0" fillId="10" borderId="13" xfId="0" applyFill="1" applyBorder="1" applyAlignment="1">
      <alignment vertical="center" wrapText="1"/>
    </xf>
    <xf numFmtId="0" fontId="11" fillId="11" borderId="0" xfId="0" applyFont="1" applyFill="1" applyAlignment="1">
      <alignment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vertical="center" wrapText="1"/>
    </xf>
    <xf numFmtId="44" fontId="27" fillId="11" borderId="15" xfId="12" applyFont="1" applyFill="1" applyBorder="1" applyAlignment="1">
      <alignment vertical="center" wrapText="1"/>
    </xf>
    <xf numFmtId="4" fontId="20" fillId="10" borderId="0" xfId="0" applyNumberFormat="1" applyFont="1" applyFill="1" applyBorder="1" applyAlignment="1">
      <alignment vertical="center" wrapText="1"/>
    </xf>
    <xf numFmtId="0" fontId="20" fillId="10" borderId="13" xfId="0" applyFont="1" applyFill="1" applyBorder="1" applyAlignment="1">
      <alignment vertical="center" wrapText="1"/>
    </xf>
    <xf numFmtId="4" fontId="20" fillId="10" borderId="19" xfId="0" applyNumberFormat="1" applyFont="1" applyFill="1" applyBorder="1" applyAlignment="1">
      <alignment horizontal="center" vertical="center" wrapText="1"/>
    </xf>
    <xf numFmtId="4" fontId="20" fillId="10" borderId="19" xfId="0" applyNumberFormat="1" applyFont="1" applyFill="1" applyBorder="1" applyAlignment="1">
      <alignment vertical="center" wrapText="1"/>
    </xf>
    <xf numFmtId="4" fontId="20" fillId="9" borderId="13" xfId="0" applyNumberFormat="1" applyFont="1" applyFill="1" applyBorder="1" applyAlignment="1">
      <alignment horizontal="left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left" vertical="center" wrapText="1"/>
    </xf>
    <xf numFmtId="14" fontId="27" fillId="8" borderId="13" xfId="11" applyNumberFormat="1" applyFont="1" applyFill="1" applyBorder="1" applyAlignment="1">
      <alignment horizontal="right" vertical="center" wrapText="1"/>
    </xf>
    <xf numFmtId="0" fontId="20" fillId="9" borderId="13" xfId="11" applyFont="1" applyFill="1" applyBorder="1" applyAlignment="1">
      <alignment horizontal="center" vertical="center" wrapText="1"/>
    </xf>
    <xf numFmtId="0" fontId="20" fillId="9" borderId="13" xfId="11" applyFont="1" applyFill="1" applyBorder="1" applyAlignment="1">
      <alignment horizontal="left" vertical="center" wrapText="1"/>
    </xf>
    <xf numFmtId="44" fontId="27" fillId="9" borderId="13" xfId="11" applyNumberFormat="1" applyFont="1" applyFill="1" applyBorder="1" applyAlignment="1">
      <alignment horizontal="right" vertical="center" wrapText="1"/>
    </xf>
    <xf numFmtId="44" fontId="27" fillId="8" borderId="13" xfId="11" applyNumberFormat="1" applyFont="1" applyFill="1" applyBorder="1" applyAlignment="1">
      <alignment horizontal="left" vertical="center" wrapText="1"/>
    </xf>
    <xf numFmtId="0" fontId="20" fillId="9" borderId="13" xfId="11" applyFont="1" applyFill="1" applyBorder="1" applyAlignment="1">
      <alignment horizontal="justify" vertical="center"/>
    </xf>
    <xf numFmtId="10" fontId="20" fillId="9" borderId="13" xfId="11" applyNumberFormat="1" applyFont="1" applyFill="1" applyBorder="1" applyAlignment="1">
      <alignment vertical="center" wrapText="1"/>
    </xf>
    <xf numFmtId="0" fontId="20" fillId="9" borderId="13" xfId="0" applyFont="1" applyFill="1" applyBorder="1" applyAlignment="1">
      <alignment horizontal="left" vertical="center" wrapText="1"/>
    </xf>
    <xf numFmtId="4" fontId="20" fillId="9" borderId="13" xfId="0" applyNumberFormat="1" applyFont="1" applyFill="1" applyBorder="1" applyAlignment="1">
      <alignment vertical="center" wrapText="1"/>
    </xf>
    <xf numFmtId="41" fontId="11" fillId="9" borderId="13" xfId="0" applyNumberFormat="1" applyFont="1" applyFill="1" applyBorder="1" applyAlignment="1">
      <alignment horizontal="center" vertical="center" wrapText="1"/>
    </xf>
    <xf numFmtId="41" fontId="11" fillId="9" borderId="13" xfId="0" applyNumberFormat="1" applyFont="1" applyFill="1" applyBorder="1" applyAlignment="1">
      <alignment vertical="center" wrapText="1"/>
    </xf>
    <xf numFmtId="44" fontId="27" fillId="9" borderId="13" xfId="12" applyFont="1" applyFill="1" applyBorder="1" applyAlignment="1">
      <alignment horizontal="right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0" borderId="15" xfId="0" applyFont="1" applyFill="1" applyBorder="1"/>
    <xf numFmtId="0" fontId="11" fillId="9" borderId="15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vertical="center" wrapText="1"/>
    </xf>
    <xf numFmtId="44" fontId="27" fillId="9" borderId="15" xfId="12" applyFont="1" applyFill="1" applyBorder="1" applyAlignment="1">
      <alignment vertical="center" wrapText="1"/>
    </xf>
    <xf numFmtId="0" fontId="11" fillId="9" borderId="1" xfId="11" applyFont="1" applyFill="1" applyAlignment="1">
      <alignment vertical="center" wrapText="1"/>
    </xf>
    <xf numFmtId="3" fontId="14" fillId="9" borderId="1" xfId="11" applyNumberFormat="1" applyFont="1" applyFill="1" applyAlignment="1">
      <alignment horizontal="center" vertical="center"/>
    </xf>
    <xf numFmtId="0" fontId="11" fillId="9" borderId="1" xfId="11" applyFont="1" applyFill="1" applyAlignment="1">
      <alignment horizontal="center" vertical="center"/>
    </xf>
    <xf numFmtId="0" fontId="11" fillId="9" borderId="1" xfId="11" applyFont="1" applyFill="1" applyAlignment="1">
      <alignment horizontal="center" vertical="center" wrapText="1"/>
    </xf>
    <xf numFmtId="0" fontId="11" fillId="9" borderId="1" xfId="11" applyFont="1" applyFill="1" applyAlignment="1">
      <alignment horizontal="left" vertical="center" wrapText="1"/>
    </xf>
    <xf numFmtId="0" fontId="11" fillId="12" borderId="1" xfId="11" applyFont="1" applyFill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44" fontId="27" fillId="0" borderId="56" xfId="12" applyFont="1" applyFill="1" applyBorder="1" applyAlignment="1">
      <alignment vertical="center" wrapText="1"/>
    </xf>
    <xf numFmtId="0" fontId="6" fillId="3" borderId="56" xfId="11" applyFont="1" applyBorder="1"/>
    <xf numFmtId="0" fontId="6" fillId="3" borderId="56" xfId="11" applyFont="1" applyBorder="1" applyAlignment="1">
      <alignment wrapText="1"/>
    </xf>
    <xf numFmtId="44" fontId="10" fillId="3" borderId="56" xfId="11" applyNumberFormat="1" applyFont="1" applyBorder="1" applyAlignment="1">
      <alignment horizontal="center" vertical="center" wrapText="1"/>
    </xf>
    <xf numFmtId="0" fontId="6" fillId="3" borderId="78" xfId="11" applyFont="1" applyBorder="1"/>
    <xf numFmtId="4" fontId="20" fillId="9" borderId="36" xfId="0" applyNumberFormat="1" applyFont="1" applyFill="1" applyBorder="1" applyAlignment="1">
      <alignment vertical="center" wrapText="1"/>
    </xf>
    <xf numFmtId="44" fontId="27" fillId="9" borderId="36" xfId="12" applyFont="1" applyFill="1" applyBorder="1" applyAlignment="1">
      <alignment vertical="center" wrapText="1"/>
    </xf>
    <xf numFmtId="44" fontId="9" fillId="3" borderId="56" xfId="11" applyNumberFormat="1" applyFont="1" applyBorder="1" applyAlignment="1">
      <alignment wrapText="1"/>
    </xf>
    <xf numFmtId="0" fontId="11" fillId="9" borderId="49" xfId="0" applyFont="1" applyFill="1" applyBorder="1" applyAlignment="1">
      <alignment horizontal="left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left" vertical="center" wrapText="1"/>
    </xf>
    <xf numFmtId="44" fontId="27" fillId="9" borderId="23" xfId="12" applyFont="1" applyFill="1" applyBorder="1" applyAlignment="1">
      <alignment vertical="center" wrapText="1"/>
    </xf>
    <xf numFmtId="0" fontId="11" fillId="10" borderId="17" xfId="0" applyFont="1" applyFill="1" applyBorder="1" applyAlignment="1">
      <alignment horizontal="left" vertical="center" wrapText="1"/>
    </xf>
    <xf numFmtId="44" fontId="20" fillId="10" borderId="17" xfId="12" applyFont="1" applyFill="1" applyBorder="1" applyAlignment="1">
      <alignment vertical="center" wrapText="1"/>
    </xf>
    <xf numFmtId="44" fontId="27" fillId="10" borderId="17" xfId="12" applyFont="1" applyFill="1" applyBorder="1" applyAlignment="1">
      <alignment vertical="center" wrapText="1"/>
    </xf>
    <xf numFmtId="44" fontId="14" fillId="12" borderId="1" xfId="11" applyNumberFormat="1" applyFont="1" applyFill="1" applyAlignment="1">
      <alignment horizontal="left" vertical="center" wrapText="1"/>
    </xf>
    <xf numFmtId="0" fontId="11" fillId="9" borderId="13" xfId="0" applyFont="1" applyFill="1" applyBorder="1" applyAlignment="1">
      <alignment horizontal="center" vertical="center"/>
    </xf>
    <xf numFmtId="0" fontId="20" fillId="9" borderId="15" xfId="11" applyFont="1" applyFill="1" applyBorder="1" applyAlignment="1">
      <alignment horizontal="justify" vertical="center"/>
    </xf>
    <xf numFmtId="1" fontId="9" fillId="9" borderId="13" xfId="11" applyNumberFormat="1" applyFont="1" applyFill="1" applyBorder="1" applyAlignment="1">
      <alignment horizontal="center" vertical="center"/>
    </xf>
    <xf numFmtId="1" fontId="10" fillId="9" borderId="13" xfId="11" applyNumberFormat="1" applyFont="1" applyFill="1" applyBorder="1" applyAlignment="1">
      <alignment horizontal="center" vertical="center"/>
    </xf>
    <xf numFmtId="0" fontId="10" fillId="9" borderId="13" xfId="11" applyFont="1" applyFill="1" applyBorder="1"/>
    <xf numFmtId="10" fontId="10" fillId="9" borderId="13" xfId="11" applyNumberFormat="1" applyFont="1" applyFill="1" applyBorder="1" applyAlignment="1">
      <alignment vertical="center" wrapText="1"/>
    </xf>
    <xf numFmtId="0" fontId="20" fillId="16" borderId="13" xfId="11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left" vertical="center" wrapText="1"/>
    </xf>
    <xf numFmtId="44" fontId="27" fillId="16" borderId="13" xfId="11" applyNumberFormat="1" applyFont="1" applyFill="1" applyBorder="1" applyAlignment="1">
      <alignment horizontal="right" vertical="center" wrapText="1"/>
    </xf>
    <xf numFmtId="44" fontId="20" fillId="16" borderId="13" xfId="11" applyNumberFormat="1" applyFont="1" applyFill="1" applyBorder="1" applyAlignment="1">
      <alignment horizontal="right" vertical="center" wrapText="1"/>
    </xf>
    <xf numFmtId="44" fontId="7" fillId="16" borderId="14" xfId="11" applyNumberFormat="1" applyFont="1" applyFill="1" applyBorder="1" applyAlignment="1">
      <alignment vertical="center"/>
    </xf>
    <xf numFmtId="0" fontId="6" fillId="16" borderId="1" xfId="11" applyFont="1" applyFill="1"/>
    <xf numFmtId="44" fontId="8" fillId="16" borderId="13" xfId="12" applyFont="1" applyFill="1" applyBorder="1" applyAlignment="1">
      <alignment vertical="center"/>
    </xf>
    <xf numFmtId="0" fontId="20" fillId="16" borderId="13" xfId="11" applyFont="1" applyFill="1" applyBorder="1" applyAlignment="1">
      <alignment horizontal="center"/>
    </xf>
    <xf numFmtId="44" fontId="27" fillId="0" borderId="16" xfId="12" applyFont="1" applyFill="1" applyBorder="1" applyAlignment="1">
      <alignment horizontal="center" vertical="center"/>
    </xf>
    <xf numFmtId="44" fontId="20" fillId="0" borderId="15" xfId="12" applyFont="1" applyFill="1" applyBorder="1" applyAlignment="1">
      <alignment horizontal="center" vertical="center" wrapText="1"/>
    </xf>
    <xf numFmtId="0" fontId="20" fillId="0" borderId="15" xfId="11" applyFont="1" applyFill="1" applyBorder="1" applyAlignment="1">
      <alignment horizontal="left" vertical="center" wrapText="1"/>
    </xf>
    <xf numFmtId="0" fontId="20" fillId="0" borderId="16" xfId="11" applyFont="1" applyFill="1" applyBorder="1" applyAlignment="1">
      <alignment horizontal="left" vertical="center" wrapText="1"/>
    </xf>
    <xf numFmtId="0" fontId="27" fillId="0" borderId="15" xfId="1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0" fillId="0" borderId="15" xfId="11" applyFont="1" applyFill="1" applyBorder="1" applyAlignment="1">
      <alignment horizontal="center" vertical="center" wrapText="1"/>
    </xf>
    <xf numFmtId="166" fontId="7" fillId="2" borderId="1" xfId="11" applyNumberFormat="1" applyFont="1" applyFill="1" applyAlignment="1">
      <alignment horizontal="center" vertical="center"/>
    </xf>
    <xf numFmtId="166" fontId="7" fillId="2" borderId="1" xfId="11" applyNumberFormat="1" applyFont="1" applyFill="1" applyAlignment="1">
      <alignment horizontal="center" vertical="center" wrapText="1"/>
    </xf>
    <xf numFmtId="3" fontId="7" fillId="2" borderId="1" xfId="11" applyNumberFormat="1" applyFont="1" applyFill="1" applyAlignment="1">
      <alignment horizontal="center" vertical="center"/>
    </xf>
    <xf numFmtId="0" fontId="9" fillId="0" borderId="1" xfId="11" applyFont="1" applyFill="1" applyAlignment="1">
      <alignment horizontal="center" vertical="center"/>
    </xf>
    <xf numFmtId="0" fontId="9" fillId="0" borderId="1" xfId="11" applyFont="1" applyFill="1" applyAlignment="1">
      <alignment horizontal="left" vertical="center"/>
    </xf>
    <xf numFmtId="0" fontId="20" fillId="11" borderId="13" xfId="11" applyFont="1" applyFill="1" applyBorder="1" applyAlignment="1">
      <alignment horizontal="center" vertical="center" wrapText="1"/>
    </xf>
    <xf numFmtId="0" fontId="20" fillId="0" borderId="13" xfId="1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0" fillId="0" borderId="13" xfId="11" applyFont="1" applyFill="1" applyBorder="1" applyAlignment="1">
      <alignment horizontal="left" vertical="center" wrapText="1"/>
    </xf>
    <xf numFmtId="0" fontId="27" fillId="0" borderId="13" xfId="11" applyFont="1" applyFill="1" applyBorder="1" applyAlignment="1">
      <alignment horizontal="center" vertical="center" wrapText="1"/>
    </xf>
    <xf numFmtId="0" fontId="10" fillId="0" borderId="15" xfId="11" applyFont="1" applyFill="1" applyBorder="1" applyAlignment="1">
      <alignment horizontal="left" vertical="center" wrapText="1"/>
    </xf>
    <xf numFmtId="41" fontId="11" fillId="0" borderId="1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44" fontId="13" fillId="0" borderId="15" xfId="12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44" fontId="27" fillId="0" borderId="16" xfId="12" applyFont="1" applyFill="1" applyBorder="1" applyAlignment="1">
      <alignment horizontal="center" vertical="center" wrapText="1"/>
    </xf>
    <xf numFmtId="41" fontId="11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44" fontId="13" fillId="0" borderId="13" xfId="12" applyFont="1" applyFill="1" applyBorder="1" applyAlignment="1">
      <alignment horizontal="center" vertical="center" wrapText="1"/>
    </xf>
    <xf numFmtId="44" fontId="27" fillId="0" borderId="13" xfId="12" applyFont="1" applyFill="1" applyBorder="1" applyAlignment="1">
      <alignment horizontal="right" vertical="center" wrapText="1"/>
    </xf>
    <xf numFmtId="44" fontId="27" fillId="0" borderId="13" xfId="12" applyFont="1" applyFill="1" applyBorder="1" applyAlignment="1">
      <alignment horizontal="center" vertical="center" wrapText="1"/>
    </xf>
    <xf numFmtId="44" fontId="27" fillId="0" borderId="15" xfId="12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44" fontId="13" fillId="0" borderId="21" xfId="12" applyFont="1" applyFill="1" applyBorder="1" applyAlignment="1">
      <alignment horizontal="center" vertical="center" wrapText="1"/>
    </xf>
    <xf numFmtId="44" fontId="13" fillId="0" borderId="29" xfId="12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44" fontId="20" fillId="0" borderId="13" xfId="12" applyFont="1" applyFill="1" applyBorder="1" applyAlignment="1">
      <alignment horizontal="center" vertical="center" wrapText="1"/>
    </xf>
    <xf numFmtId="44" fontId="27" fillId="0" borderId="23" xfId="12" applyFont="1" applyFill="1" applyBorder="1" applyAlignment="1">
      <alignment horizontal="center" vertical="center" wrapText="1"/>
    </xf>
    <xf numFmtId="44" fontId="20" fillId="0" borderId="23" xfId="12" applyFont="1" applyFill="1" applyBorder="1" applyAlignment="1">
      <alignment horizontal="center" vertical="center" wrapText="1"/>
    </xf>
    <xf numFmtId="44" fontId="20" fillId="0" borderId="19" xfId="12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10" fontId="11" fillId="0" borderId="13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left" vertical="center" wrapText="1"/>
    </xf>
    <xf numFmtId="44" fontId="27" fillId="10" borderId="15" xfId="12" applyFont="1" applyFill="1" applyBorder="1" applyAlignment="1">
      <alignment horizontal="center" vertical="center" wrapText="1"/>
    </xf>
    <xf numFmtId="44" fontId="27" fillId="0" borderId="42" xfId="12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3" fontId="11" fillId="0" borderId="19" xfId="0" applyNumberFormat="1" applyFont="1" applyFill="1" applyBorder="1" applyAlignment="1">
      <alignment horizontal="center" vertical="center"/>
    </xf>
    <xf numFmtId="14" fontId="27" fillId="0" borderId="15" xfId="12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horizontal="left" vertical="center" wrapText="1"/>
    </xf>
    <xf numFmtId="41" fontId="11" fillId="0" borderId="19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13" xfId="11" applyFont="1" applyFill="1" applyBorder="1" applyAlignment="1">
      <alignment horizontal="left" vertical="center" wrapText="1"/>
    </xf>
    <xf numFmtId="0" fontId="9" fillId="3" borderId="1" xfId="11" applyFont="1" applyAlignment="1">
      <alignment horizontal="center" vertical="center"/>
    </xf>
    <xf numFmtId="4" fontId="20" fillId="15" borderId="13" xfId="0" applyNumberFormat="1" applyFont="1" applyFill="1" applyBorder="1" applyAlignment="1">
      <alignment horizontal="left" vertical="center" wrapText="1"/>
    </xf>
    <xf numFmtId="0" fontId="10" fillId="0" borderId="17" xfId="11" applyFont="1" applyFill="1" applyBorder="1" applyAlignment="1">
      <alignment vertical="center" wrapText="1"/>
    </xf>
    <xf numFmtId="44" fontId="13" fillId="0" borderId="34" xfId="12" applyFont="1" applyFill="1" applyBorder="1" applyAlignment="1">
      <alignment vertical="center" wrapText="1"/>
    </xf>
    <xf numFmtId="44" fontId="10" fillId="0" borderId="17" xfId="11" applyNumberFormat="1" applyFont="1" applyFill="1" applyBorder="1" applyAlignment="1">
      <alignment vertical="center" wrapText="1"/>
    </xf>
    <xf numFmtId="44" fontId="13" fillId="0" borderId="17" xfId="12" applyFont="1" applyFill="1" applyBorder="1" applyAlignment="1">
      <alignment vertical="center" wrapText="1"/>
    </xf>
    <xf numFmtId="44" fontId="13" fillId="0" borderId="22" xfId="12" applyFont="1" applyFill="1" applyBorder="1" applyAlignment="1">
      <alignment vertical="center" wrapText="1"/>
    </xf>
    <xf numFmtId="44" fontId="16" fillId="0" borderId="17" xfId="12" applyFont="1" applyFill="1" applyBorder="1" applyAlignment="1">
      <alignment vertical="center" wrapText="1"/>
    </xf>
    <xf numFmtId="44" fontId="11" fillId="0" borderId="13" xfId="0" applyNumberFormat="1" applyFont="1" applyBorder="1"/>
    <xf numFmtId="44" fontId="11" fillId="0" borderId="15" xfId="0" applyNumberFormat="1" applyFont="1" applyBorder="1"/>
    <xf numFmtId="44" fontId="20" fillId="12" borderId="13" xfId="12" applyFont="1" applyFill="1" applyBorder="1" applyAlignment="1">
      <alignment horizontal="right" vertical="center" wrapText="1"/>
    </xf>
    <xf numFmtId="44" fontId="20" fillId="0" borderId="15" xfId="11" applyNumberFormat="1" applyFont="1" applyFill="1" applyBorder="1" applyAlignment="1">
      <alignment horizontal="right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0" fillId="0" borderId="4" xfId="11" applyFont="1" applyFill="1" applyBorder="1" applyAlignment="1">
      <alignment horizontal="center" vertical="center" wrapText="1"/>
    </xf>
    <xf numFmtId="0" fontId="20" fillId="0" borderId="15" xfId="1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0" fillId="0" borderId="17" xfId="11" applyFont="1" applyFill="1" applyBorder="1" applyAlignment="1">
      <alignment horizontal="center" vertical="center" wrapText="1"/>
    </xf>
    <xf numFmtId="0" fontId="27" fillId="0" borderId="15" xfId="1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1" fontId="11" fillId="0" borderId="36" xfId="0" applyNumberFormat="1" applyFont="1" applyFill="1" applyBorder="1" applyAlignment="1">
      <alignment horizontal="left" vertical="center" wrapText="1"/>
    </xf>
    <xf numFmtId="41" fontId="11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0" fillId="0" borderId="13" xfId="11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left" vertical="center" wrapText="1"/>
    </xf>
    <xf numFmtId="0" fontId="20" fillId="0" borderId="13" xfId="11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41" fontId="11" fillId="0" borderId="15" xfId="0" applyNumberFormat="1" applyFont="1" applyFill="1" applyBorder="1" applyAlignment="1">
      <alignment horizontal="left"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44" fontId="20" fillId="0" borderId="13" xfId="12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0" fontId="13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44" fontId="20" fillId="0" borderId="15" xfId="12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10" fontId="11" fillId="0" borderId="36" xfId="0" applyNumberFormat="1" applyFont="1" applyFill="1" applyBorder="1" applyAlignment="1">
      <alignment horizontal="center" vertical="center"/>
    </xf>
    <xf numFmtId="10" fontId="14" fillId="0" borderId="36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1" fillId="7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0" fontId="0" fillId="7" borderId="15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44" fontId="20" fillId="0" borderId="22" xfId="12" applyFont="1" applyFill="1" applyBorder="1" applyAlignment="1">
      <alignment vertical="center" wrapText="1"/>
    </xf>
    <xf numFmtId="10" fontId="14" fillId="0" borderId="17" xfId="0" applyNumberFormat="1" applyFont="1" applyBorder="1" applyAlignment="1">
      <alignment horizontal="center" vertical="center"/>
    </xf>
    <xf numFmtId="10" fontId="11" fillId="0" borderId="17" xfId="0" applyNumberFormat="1" applyFont="1" applyFill="1" applyBorder="1" applyAlignment="1">
      <alignment horizontal="center" vertical="center"/>
    </xf>
    <xf numFmtId="0" fontId="6" fillId="0" borderId="13" xfId="11" applyFont="1" applyFill="1" applyBorder="1"/>
    <xf numFmtId="44" fontId="20" fillId="0" borderId="30" xfId="12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44" fontId="27" fillId="12" borderId="24" xfId="12" applyFont="1" applyFill="1" applyBorder="1" applyAlignment="1">
      <alignment vertical="center" wrapText="1"/>
    </xf>
    <xf numFmtId="44" fontId="27" fillId="12" borderId="28" xfId="12" applyFont="1" applyFill="1" applyBorder="1" applyAlignment="1">
      <alignment vertical="center" wrapText="1"/>
    </xf>
    <xf numFmtId="44" fontId="11" fillId="7" borderId="13" xfId="12" applyFont="1" applyFill="1" applyBorder="1" applyAlignment="1">
      <alignment horizontal="center" vertical="center"/>
    </xf>
    <xf numFmtId="0" fontId="6" fillId="0" borderId="15" xfId="11" applyFont="1" applyFill="1" applyBorder="1" applyAlignment="1">
      <alignment wrapText="1"/>
    </xf>
    <xf numFmtId="0" fontId="6" fillId="0" borderId="15" xfId="11" applyFont="1" applyFill="1" applyBorder="1"/>
    <xf numFmtId="0" fontId="6" fillId="0" borderId="29" xfId="11" applyFont="1" applyFill="1" applyBorder="1"/>
    <xf numFmtId="0" fontId="0" fillId="0" borderId="13" xfId="0" applyFill="1" applyBorder="1" applyAlignment="1">
      <alignment horizontal="center" vertical="center" wrapText="1"/>
    </xf>
    <xf numFmtId="44" fontId="26" fillId="2" borderId="13" xfId="12" applyFont="1" applyFill="1" applyBorder="1" applyAlignment="1">
      <alignment vertical="center" wrapText="1"/>
    </xf>
    <xf numFmtId="0" fontId="20" fillId="18" borderId="13" xfId="11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left" vertical="center" wrapText="1"/>
    </xf>
    <xf numFmtId="0" fontId="20" fillId="19" borderId="13" xfId="11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left" vertical="center" wrapText="1"/>
    </xf>
    <xf numFmtId="0" fontId="20" fillId="20" borderId="13" xfId="11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left" vertical="center" wrapText="1"/>
    </xf>
    <xf numFmtId="44" fontId="20" fillId="18" borderId="13" xfId="11" applyNumberFormat="1" applyFont="1" applyFill="1" applyBorder="1" applyAlignment="1">
      <alignment horizontal="right" vertical="center" wrapText="1"/>
    </xf>
    <xf numFmtId="44" fontId="20" fillId="7" borderId="13" xfId="11" applyNumberFormat="1" applyFont="1" applyFill="1" applyBorder="1" applyAlignment="1">
      <alignment horizontal="right" vertical="center" wrapText="1"/>
    </xf>
    <xf numFmtId="0" fontId="20" fillId="21" borderId="13" xfId="11" applyFont="1" applyFill="1" applyBorder="1" applyAlignment="1">
      <alignment horizontal="center" vertical="center" wrapText="1"/>
    </xf>
    <xf numFmtId="0" fontId="13" fillId="21" borderId="13" xfId="0" applyFont="1" applyFill="1" applyBorder="1" applyAlignment="1">
      <alignment horizontal="left" vertical="center" wrapText="1"/>
    </xf>
    <xf numFmtId="44" fontId="20" fillId="21" borderId="13" xfId="11" applyNumberFormat="1" applyFont="1" applyFill="1" applyBorder="1" applyAlignment="1">
      <alignment horizontal="right" vertical="center" wrapText="1"/>
    </xf>
    <xf numFmtId="0" fontId="20" fillId="22" borderId="13" xfId="11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left" vertical="center" wrapText="1"/>
    </xf>
    <xf numFmtId="44" fontId="20" fillId="22" borderId="13" xfId="11" applyNumberFormat="1" applyFont="1" applyFill="1" applyBorder="1" applyAlignment="1">
      <alignment horizontal="right" vertical="center" wrapText="1"/>
    </xf>
    <xf numFmtId="44" fontId="20" fillId="19" borderId="13" xfId="11" applyNumberFormat="1" applyFont="1" applyFill="1" applyBorder="1" applyAlignment="1">
      <alignment horizontal="right" vertical="center" wrapText="1"/>
    </xf>
    <xf numFmtId="44" fontId="20" fillId="20" borderId="13" xfId="11" applyNumberFormat="1" applyFont="1" applyFill="1" applyBorder="1" applyAlignment="1">
      <alignment horizontal="right" vertical="center" wrapText="1"/>
    </xf>
    <xf numFmtId="0" fontId="20" fillId="23" borderId="13" xfId="11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left" vertical="center" wrapText="1"/>
    </xf>
    <xf numFmtId="44" fontId="20" fillId="23" borderId="13" xfId="11" applyNumberFormat="1" applyFont="1" applyFill="1" applyBorder="1" applyAlignment="1">
      <alignment horizontal="right" vertical="center" wrapText="1"/>
    </xf>
    <xf numFmtId="0" fontId="6" fillId="19" borderId="1" xfId="11" applyFont="1" applyFill="1"/>
    <xf numFmtId="0" fontId="6" fillId="20" borderId="13" xfId="11" applyFont="1" applyFill="1" applyBorder="1"/>
    <xf numFmtId="10" fontId="20" fillId="17" borderId="16" xfId="11" applyNumberFormat="1" applyFont="1" applyFill="1" applyBorder="1" applyAlignment="1">
      <alignment vertical="center" wrapText="1"/>
    </xf>
    <xf numFmtId="0" fontId="20" fillId="17" borderId="13" xfId="11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left" vertical="center" wrapText="1"/>
    </xf>
    <xf numFmtId="44" fontId="20" fillId="17" borderId="13" xfId="11" applyNumberFormat="1" applyFont="1" applyFill="1" applyBorder="1" applyAlignment="1">
      <alignment horizontal="right" vertical="center" wrapText="1"/>
    </xf>
    <xf numFmtId="10" fontId="20" fillId="0" borderId="17" xfId="11" applyNumberFormat="1" applyFont="1" applyFill="1" applyBorder="1" applyAlignment="1">
      <alignment vertical="center" wrapText="1"/>
    </xf>
    <xf numFmtId="44" fontId="20" fillId="7" borderId="1" xfId="11" applyNumberFormat="1" applyFont="1" applyFill="1" applyAlignment="1">
      <alignment vertical="center" wrapText="1"/>
    </xf>
    <xf numFmtId="165" fontId="27" fillId="0" borderId="1" xfId="11" applyNumberFormat="1" applyFont="1" applyFill="1"/>
    <xf numFmtId="165" fontId="8" fillId="3" borderId="1" xfId="11" applyNumberFormat="1" applyFont="1"/>
    <xf numFmtId="44" fontId="8" fillId="9" borderId="1" xfId="12" applyFont="1" applyFill="1" applyBorder="1" applyAlignment="1">
      <alignment horizontal="center" vertical="center"/>
    </xf>
    <xf numFmtId="44" fontId="8" fillId="3" borderId="1" xfId="11" applyNumberFormat="1" applyFont="1"/>
    <xf numFmtId="44" fontId="8" fillId="0" borderId="1" xfId="11" applyNumberFormat="1" applyFont="1" applyFill="1"/>
    <xf numFmtId="41" fontId="11" fillId="12" borderId="1" xfId="11" applyNumberFormat="1" applyFont="1" applyFill="1" applyAlignment="1">
      <alignment vertical="center" wrapText="1"/>
    </xf>
    <xf numFmtId="44" fontId="8" fillId="9" borderId="1" xfId="12" applyFont="1" applyFill="1" applyBorder="1" applyAlignment="1">
      <alignment vertical="center"/>
    </xf>
    <xf numFmtId="44" fontId="8" fillId="3" borderId="1" xfId="11" applyNumberFormat="1" applyFont="1" applyAlignment="1">
      <alignment vertical="center"/>
    </xf>
    <xf numFmtId="0" fontId="8" fillId="0" borderId="1" xfId="11" applyFont="1" applyFill="1" applyAlignment="1">
      <alignment vertical="center"/>
    </xf>
    <xf numFmtId="44" fontId="6" fillId="2" borderId="1" xfId="11" applyNumberFormat="1" applyFont="1" applyFill="1" applyAlignment="1">
      <alignment vertical="center"/>
    </xf>
    <xf numFmtId="44" fontId="6" fillId="2" borderId="3" xfId="11" applyNumberFormat="1" applyFont="1" applyFill="1" applyBorder="1" applyAlignment="1">
      <alignment vertical="center"/>
    </xf>
    <xf numFmtId="44" fontId="14" fillId="9" borderId="1" xfId="11" applyNumberFormat="1" applyFont="1" applyFill="1" applyAlignment="1">
      <alignment vertical="center"/>
    </xf>
    <xf numFmtId="165" fontId="8" fillId="9" borderId="1" xfId="11" applyNumberFormat="1" applyFont="1" applyFill="1" applyAlignment="1">
      <alignment vertical="center"/>
    </xf>
    <xf numFmtId="4" fontId="20" fillId="0" borderId="13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44" fontId="20" fillId="0" borderId="13" xfId="11" applyNumberFormat="1" applyFont="1" applyFill="1" applyBorder="1" applyAlignment="1">
      <alignment horizontal="right"/>
    </xf>
    <xf numFmtId="44" fontId="27" fillId="0" borderId="28" xfId="12" applyFont="1" applyFill="1" applyBorder="1" applyAlignment="1">
      <alignment vertical="center" wrapText="1"/>
    </xf>
    <xf numFmtId="10" fontId="10" fillId="0" borderId="24" xfId="11" applyNumberFormat="1" applyFont="1" applyFill="1" applyBorder="1" applyAlignment="1">
      <alignment vertical="center" wrapText="1"/>
    </xf>
    <xf numFmtId="0" fontId="10" fillId="0" borderId="28" xfId="11" applyFont="1" applyFill="1" applyBorder="1" applyAlignment="1">
      <alignment horizontal="left" vertical="center" wrapText="1"/>
    </xf>
    <xf numFmtId="0" fontId="10" fillId="0" borderId="88" xfId="11" applyFont="1" applyFill="1" applyBorder="1" applyAlignment="1">
      <alignment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88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4" fontId="10" fillId="0" borderId="24" xfId="0" applyNumberFormat="1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89" xfId="0" applyFont="1" applyFill="1" applyBorder="1" applyAlignment="1">
      <alignment horizontal="left" vertical="center" wrapText="1"/>
    </xf>
    <xf numFmtId="10" fontId="10" fillId="0" borderId="17" xfId="11" applyNumberFormat="1" applyFont="1" applyFill="1" applyBorder="1" applyAlignment="1">
      <alignment vertical="center" wrapText="1"/>
    </xf>
    <xf numFmtId="0" fontId="20" fillId="0" borderId="17" xfId="11" applyFont="1" applyFill="1" applyBorder="1"/>
    <xf numFmtId="44" fontId="20" fillId="0" borderId="17" xfId="11" applyNumberFormat="1" applyFont="1" applyFill="1" applyBorder="1" applyAlignment="1">
      <alignment vertical="center"/>
    </xf>
    <xf numFmtId="44" fontId="20" fillId="0" borderId="17" xfId="11" applyNumberFormat="1" applyFont="1" applyFill="1" applyBorder="1"/>
    <xf numFmtId="44" fontId="20" fillId="0" borderId="16" xfId="12" applyFont="1" applyFill="1" applyBorder="1" applyAlignment="1">
      <alignment vertical="center" wrapText="1"/>
    </xf>
    <xf numFmtId="44" fontId="20" fillId="0" borderId="47" xfId="12" applyFont="1" applyFill="1" applyBorder="1" applyAlignment="1">
      <alignment vertical="center" wrapText="1"/>
    </xf>
    <xf numFmtId="165" fontId="8" fillId="9" borderId="1" xfId="11" applyNumberFormat="1" applyFont="1" applyFill="1" applyAlignment="1">
      <alignment horizontal="center" vertical="center"/>
    </xf>
    <xf numFmtId="44" fontId="8" fillId="9" borderId="1" xfId="11" applyNumberFormat="1" applyFont="1" applyFill="1" applyAlignment="1">
      <alignment vertical="center"/>
    </xf>
    <xf numFmtId="0" fontId="20" fillId="7" borderId="13" xfId="11" applyFont="1" applyFill="1" applyBorder="1" applyAlignment="1">
      <alignment horizontal="justify" vertical="center"/>
    </xf>
    <xf numFmtId="0" fontId="20" fillId="7" borderId="15" xfId="11" applyFont="1" applyFill="1" applyBorder="1" applyAlignment="1">
      <alignment horizontal="center" vertical="center" wrapText="1"/>
    </xf>
    <xf numFmtId="0" fontId="20" fillId="7" borderId="15" xfId="11" applyFont="1" applyFill="1" applyBorder="1" applyAlignment="1">
      <alignment horizontal="left" vertical="center" wrapText="1"/>
    </xf>
    <xf numFmtId="44" fontId="20" fillId="7" borderId="15" xfId="11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11" fillId="12" borderId="16" xfId="0" applyFont="1" applyFill="1" applyBorder="1" applyAlignment="1">
      <alignment horizontal="center" vertical="center" wrapText="1"/>
    </xf>
    <xf numFmtId="44" fontId="20" fillId="0" borderId="15" xfId="12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center" wrapText="1"/>
    </xf>
    <xf numFmtId="10" fontId="20" fillId="0" borderId="24" xfId="11" applyNumberFormat="1" applyFont="1" applyFill="1" applyBorder="1" applyAlignment="1">
      <alignment vertical="center" wrapText="1"/>
    </xf>
    <xf numFmtId="0" fontId="20" fillId="0" borderId="91" xfId="0" applyFont="1" applyFill="1" applyBorder="1" applyAlignment="1">
      <alignment horizontal="left" vertical="center" wrapText="1"/>
    </xf>
    <xf numFmtId="44" fontId="20" fillId="0" borderId="17" xfId="11" applyNumberFormat="1" applyFont="1" applyFill="1" applyBorder="1" applyAlignment="1">
      <alignment horizontal="right" vertical="center" wrapText="1"/>
    </xf>
    <xf numFmtId="44" fontId="7" fillId="2" borderId="93" xfId="11" applyNumberFormat="1" applyFont="1" applyFill="1" applyBorder="1" applyAlignment="1">
      <alignment vertical="center"/>
    </xf>
    <xf numFmtId="0" fontId="13" fillId="12" borderId="16" xfId="0" applyFont="1" applyFill="1" applyBorder="1" applyAlignment="1">
      <alignment horizontal="center" vertical="center" wrapText="1"/>
    </xf>
    <xf numFmtId="44" fontId="13" fillId="0" borderId="16" xfId="12" applyFont="1" applyFill="1" applyBorder="1" applyAlignment="1">
      <alignment vertical="center" wrapText="1"/>
    </xf>
    <xf numFmtId="44" fontId="13" fillId="0" borderId="47" xfId="12" applyFont="1" applyFill="1" applyBorder="1" applyAlignment="1">
      <alignment vertical="center" wrapText="1"/>
    </xf>
    <xf numFmtId="44" fontId="20" fillId="0" borderId="36" xfId="12" applyFont="1" applyFill="1" applyBorder="1" applyAlignment="1">
      <alignment vertical="center" wrapText="1"/>
    </xf>
    <xf numFmtId="44" fontId="20" fillId="0" borderId="79" xfId="12" applyFont="1" applyFill="1" applyBorder="1" applyAlignment="1">
      <alignment vertical="center" wrapText="1"/>
    </xf>
    <xf numFmtId="0" fontId="11" fillId="12" borderId="17" xfId="0" applyFont="1" applyFill="1" applyBorder="1" applyAlignment="1">
      <alignment horizontal="center" vertical="center" wrapText="1"/>
    </xf>
    <xf numFmtId="44" fontId="20" fillId="12" borderId="17" xfId="12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44" fontId="10" fillId="3" borderId="56" xfId="11" applyNumberFormat="1" applyFont="1" applyBorder="1" applyAlignment="1">
      <alignment wrapText="1"/>
    </xf>
    <xf numFmtId="0" fontId="11" fillId="0" borderId="2" xfId="11" applyFont="1" applyFill="1" applyBorder="1" applyAlignment="1">
      <alignment vertical="center" wrapText="1"/>
    </xf>
    <xf numFmtId="44" fontId="20" fillId="0" borderId="24" xfId="12" applyFont="1" applyFill="1" applyBorder="1" applyAlignment="1">
      <alignment vertical="center" wrapText="1"/>
    </xf>
    <xf numFmtId="44" fontId="20" fillId="0" borderId="43" xfId="12" applyFont="1" applyFill="1" applyBorder="1" applyAlignment="1">
      <alignment vertical="center" wrapText="1"/>
    </xf>
    <xf numFmtId="44" fontId="8" fillId="9" borderId="3" xfId="12" applyFont="1" applyFill="1" applyBorder="1" applyAlignment="1">
      <alignment vertical="center"/>
    </xf>
    <xf numFmtId="0" fontId="8" fillId="3" borderId="3" xfId="11" applyFont="1" applyBorder="1"/>
    <xf numFmtId="44" fontId="6" fillId="2" borderId="4" xfId="11" applyNumberFormat="1" applyFont="1" applyFill="1" applyBorder="1" applyAlignment="1">
      <alignment vertical="center"/>
    </xf>
    <xf numFmtId="44" fontId="6" fillId="2" borderId="12" xfId="11" applyNumberFormat="1" applyFont="1" applyFill="1" applyBorder="1" applyAlignment="1">
      <alignment vertical="center"/>
    </xf>
    <xf numFmtId="44" fontId="8" fillId="2" borderId="6" xfId="11" applyNumberFormat="1" applyFont="1" applyFill="1" applyBorder="1" applyAlignment="1">
      <alignment vertical="center"/>
    </xf>
    <xf numFmtId="44" fontId="6" fillId="2" borderId="13" xfId="11" applyNumberFormat="1" applyFont="1" applyFill="1" applyBorder="1" applyAlignment="1">
      <alignment vertical="center"/>
    </xf>
    <xf numFmtId="44" fontId="27" fillId="0" borderId="34" xfId="12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44" fontId="20" fillId="0" borderId="23" xfId="12" applyFont="1" applyFill="1" applyBorder="1" applyAlignment="1">
      <alignment horizontal="right" vertical="center" wrapText="1"/>
    </xf>
    <xf numFmtId="44" fontId="20" fillId="0" borderId="46" xfId="12" applyFont="1" applyFill="1" applyBorder="1" applyAlignment="1">
      <alignment horizontal="right" vertical="center" wrapText="1"/>
    </xf>
    <xf numFmtId="14" fontId="20" fillId="12" borderId="13" xfId="12" applyNumberFormat="1" applyFont="1" applyFill="1" applyBorder="1" applyAlignment="1">
      <alignment horizontal="right" vertical="center" wrapText="1"/>
    </xf>
    <xf numFmtId="0" fontId="20" fillId="0" borderId="17" xfId="11" applyFont="1" applyFill="1" applyBorder="1" applyAlignment="1">
      <alignment horizontal="right"/>
    </xf>
    <xf numFmtId="0" fontId="34" fillId="20" borderId="13" xfId="11" applyFont="1" applyFill="1" applyBorder="1" applyAlignment="1">
      <alignment horizontal="right"/>
    </xf>
    <xf numFmtId="44" fontId="13" fillId="0" borderId="34" xfId="12" applyFont="1" applyFill="1" applyBorder="1" applyAlignment="1">
      <alignment horizontal="right" vertical="center" wrapText="1"/>
    </xf>
    <xf numFmtId="44" fontId="13" fillId="0" borderId="17" xfId="12" applyFont="1" applyFill="1" applyBorder="1" applyAlignment="1">
      <alignment horizontal="right" vertical="center" wrapText="1"/>
    </xf>
    <xf numFmtId="44" fontId="13" fillId="0" borderId="13" xfId="12" applyFont="1" applyFill="1" applyBorder="1" applyAlignment="1">
      <alignment horizontal="right" vertical="center" wrapText="1"/>
    </xf>
    <xf numFmtId="44" fontId="13" fillId="12" borderId="16" xfId="12" applyFont="1" applyFill="1" applyBorder="1" applyAlignment="1">
      <alignment horizontal="right" vertical="center" wrapText="1"/>
    </xf>
    <xf numFmtId="44" fontId="13" fillId="0" borderId="15" xfId="12" applyFont="1" applyFill="1" applyBorder="1" applyAlignment="1">
      <alignment horizontal="right" vertical="center" wrapText="1"/>
    </xf>
    <xf numFmtId="44" fontId="20" fillId="0" borderId="36" xfId="12" applyFont="1" applyFill="1" applyBorder="1" applyAlignment="1">
      <alignment horizontal="right" vertical="center" wrapText="1"/>
    </xf>
    <xf numFmtId="44" fontId="20" fillId="12" borderId="15" xfId="12" applyFont="1" applyFill="1" applyBorder="1" applyAlignment="1">
      <alignment horizontal="right" vertical="center" wrapText="1"/>
    </xf>
    <xf numFmtId="44" fontId="8" fillId="9" borderId="1" xfId="12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0" fillId="12" borderId="17" xfId="0" applyFont="1" applyFill="1" applyBorder="1" applyAlignment="1">
      <alignment horizontal="left" vertical="center" wrapText="1"/>
    </xf>
    <xf numFmtId="0" fontId="20" fillId="12" borderId="15" xfId="0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4" fillId="12" borderId="1" xfId="11" applyNumberFormat="1" applyFont="1" applyFill="1" applyAlignment="1">
      <alignment horizontal="center" vertical="center"/>
    </xf>
    <xf numFmtId="0" fontId="11" fillId="12" borderId="1" xfId="11" applyFont="1" applyFill="1" applyAlignment="1">
      <alignment horizontal="center" vertical="center"/>
    </xf>
    <xf numFmtId="1" fontId="27" fillId="0" borderId="13" xfId="11" applyNumberFormat="1" applyFont="1" applyFill="1" applyBorder="1" applyAlignment="1">
      <alignment horizontal="center" vertical="center"/>
    </xf>
    <xf numFmtId="1" fontId="20" fillId="0" borderId="13" xfId="11" applyNumberFormat="1" applyFont="1" applyFill="1" applyBorder="1" applyAlignment="1">
      <alignment horizontal="center" vertical="center"/>
    </xf>
    <xf numFmtId="44" fontId="27" fillId="7" borderId="2" xfId="11" applyNumberFormat="1" applyFont="1" applyFill="1" applyBorder="1" applyAlignment="1">
      <alignment horizontal="right" vertical="center"/>
    </xf>
    <xf numFmtId="44" fontId="27" fillId="0" borderId="2" xfId="11" applyNumberFormat="1" applyFont="1" applyFill="1" applyBorder="1" applyAlignment="1">
      <alignment horizontal="right" vertical="center"/>
    </xf>
    <xf numFmtId="44" fontId="14" fillId="0" borderId="2" xfId="11" applyNumberFormat="1" applyFont="1" applyFill="1" applyBorder="1" applyAlignment="1">
      <alignment horizontal="right" vertical="center"/>
    </xf>
    <xf numFmtId="44" fontId="14" fillId="0" borderId="2" xfId="11" applyNumberFormat="1" applyFont="1" applyFill="1" applyBorder="1" applyAlignment="1">
      <alignment vertical="center" wrapText="1"/>
    </xf>
    <xf numFmtId="44" fontId="14" fillId="12" borderId="2" xfId="11" applyNumberFormat="1" applyFont="1" applyFill="1" applyBorder="1" applyAlignment="1">
      <alignment vertical="center" wrapText="1"/>
    </xf>
    <xf numFmtId="44" fontId="27" fillId="4" borderId="2" xfId="11" applyNumberFormat="1" applyFont="1" applyFill="1" applyBorder="1" applyAlignment="1">
      <alignment vertical="center" wrapText="1"/>
    </xf>
    <xf numFmtId="44" fontId="27" fillId="0" borderId="2" xfId="11" applyNumberFormat="1" applyFont="1" applyFill="1" applyBorder="1" applyAlignment="1">
      <alignment vertical="center" wrapText="1"/>
    </xf>
    <xf numFmtId="44" fontId="27" fillId="0" borderId="2" xfId="11" applyNumberFormat="1" applyFont="1" applyFill="1" applyBorder="1" applyAlignment="1">
      <alignment horizontal="right" vertical="center" wrapText="1"/>
    </xf>
    <xf numFmtId="44" fontId="27" fillId="5" borderId="5" xfId="11" applyNumberFormat="1" applyFont="1" applyFill="1" applyBorder="1" applyAlignment="1">
      <alignment vertical="center" wrapText="1"/>
    </xf>
    <xf numFmtId="44" fontId="27" fillId="0" borderId="24" xfId="11" applyNumberFormat="1" applyFont="1" applyFill="1" applyBorder="1" applyAlignment="1">
      <alignment horizontal="right" vertical="center" wrapText="1"/>
    </xf>
    <xf numFmtId="44" fontId="27" fillId="7" borderId="28" xfId="11" applyNumberFormat="1" applyFont="1" applyFill="1" applyBorder="1" applyAlignment="1">
      <alignment horizontal="right" vertical="center" wrapText="1"/>
    </xf>
    <xf numFmtId="44" fontId="27" fillId="0" borderId="31" xfId="11" applyNumberFormat="1" applyFont="1" applyFill="1" applyBorder="1" applyAlignment="1">
      <alignment horizontal="right" vertical="center" wrapText="1"/>
    </xf>
    <xf numFmtId="44" fontId="27" fillId="0" borderId="24" xfId="12" applyFont="1" applyFill="1" applyBorder="1" applyAlignment="1">
      <alignment horizontal="right" vertical="center" wrapText="1"/>
    </xf>
    <xf numFmtId="44" fontId="27" fillId="20" borderId="24" xfId="11" applyNumberFormat="1" applyFont="1" applyFill="1" applyBorder="1" applyAlignment="1">
      <alignment horizontal="right" vertical="center" wrapText="1"/>
    </xf>
    <xf numFmtId="44" fontId="27" fillId="18" borderId="24" xfId="11" applyNumberFormat="1" applyFont="1" applyFill="1" applyBorder="1" applyAlignment="1">
      <alignment horizontal="right" vertical="center" wrapText="1"/>
    </xf>
    <xf numFmtId="44" fontId="27" fillId="21" borderId="24" xfId="11" applyNumberFormat="1" applyFont="1" applyFill="1" applyBorder="1" applyAlignment="1">
      <alignment horizontal="right" vertical="center" wrapText="1"/>
    </xf>
    <xf numFmtId="44" fontId="27" fillId="22" borderId="24" xfId="11" applyNumberFormat="1" applyFont="1" applyFill="1" applyBorder="1" applyAlignment="1">
      <alignment horizontal="right" vertical="center" wrapText="1"/>
    </xf>
    <xf numFmtId="44" fontId="27" fillId="23" borderId="24" xfId="11" applyNumberFormat="1" applyFont="1" applyFill="1" applyBorder="1" applyAlignment="1">
      <alignment horizontal="right" vertical="center" wrapText="1"/>
    </xf>
    <xf numFmtId="44" fontId="27" fillId="19" borderId="24" xfId="11" applyNumberFormat="1" applyFont="1" applyFill="1" applyBorder="1" applyAlignment="1">
      <alignment horizontal="right" vertical="center" wrapText="1"/>
    </xf>
    <xf numFmtId="44" fontId="27" fillId="17" borderId="24" xfId="11" applyNumberFormat="1" applyFont="1" applyFill="1" applyBorder="1" applyAlignment="1">
      <alignment horizontal="right" vertical="center" wrapText="1"/>
    </xf>
    <xf numFmtId="44" fontId="27" fillId="0" borderId="28" xfId="11" applyNumberFormat="1" applyFont="1" applyFill="1" applyBorder="1" applyAlignment="1">
      <alignment horizontal="right" vertical="center" wrapText="1"/>
    </xf>
    <xf numFmtId="44" fontId="27" fillId="0" borderId="31" xfId="12" applyFont="1" applyFill="1" applyBorder="1" applyAlignment="1">
      <alignment vertical="center" wrapText="1"/>
    </xf>
    <xf numFmtId="44" fontId="27" fillId="12" borderId="34" xfId="12" applyFont="1" applyFill="1" applyBorder="1" applyAlignment="1">
      <alignment vertical="center" wrapText="1"/>
    </xf>
    <xf numFmtId="44" fontId="27" fillId="0" borderId="28" xfId="12" applyFont="1" applyFill="1" applyBorder="1" applyAlignment="1">
      <alignment vertical="center"/>
    </xf>
    <xf numFmtId="44" fontId="27" fillId="0" borderId="24" xfId="12" applyFont="1" applyFill="1" applyBorder="1" applyAlignment="1">
      <alignment vertical="center"/>
    </xf>
    <xf numFmtId="44" fontId="27" fillId="0" borderId="37" xfId="12" applyFont="1" applyFill="1" applyBorder="1" applyAlignment="1">
      <alignment vertical="center" wrapText="1"/>
    </xf>
    <xf numFmtId="44" fontId="27" fillId="12" borderId="31" xfId="12" applyFont="1" applyFill="1" applyBorder="1" applyAlignment="1">
      <alignment vertical="center" wrapText="1"/>
    </xf>
    <xf numFmtId="44" fontId="27" fillId="0" borderId="88" xfId="12" applyFont="1" applyFill="1" applyBorder="1" applyAlignment="1">
      <alignment vertical="center" wrapText="1"/>
    </xf>
    <xf numFmtId="44" fontId="27" fillId="12" borderId="88" xfId="12" applyFont="1" applyFill="1" applyBorder="1" applyAlignment="1">
      <alignment vertical="center" wrapText="1"/>
    </xf>
    <xf numFmtId="44" fontId="27" fillId="12" borderId="34" xfId="12" applyFont="1" applyFill="1" applyBorder="1" applyAlignment="1">
      <alignment horizontal="right" vertical="center" wrapText="1"/>
    </xf>
    <xf numFmtId="44" fontId="27" fillId="0" borderId="43" xfId="12" applyFont="1" applyFill="1" applyBorder="1" applyAlignment="1">
      <alignment vertical="center" wrapText="1"/>
    </xf>
    <xf numFmtId="44" fontId="27" fillId="0" borderId="28" xfId="11" applyNumberFormat="1" applyFont="1" applyFill="1" applyBorder="1" applyAlignment="1">
      <alignment vertical="center" wrapText="1"/>
    </xf>
    <xf numFmtId="44" fontId="27" fillId="0" borderId="94" xfId="12" applyFont="1" applyFill="1" applyBorder="1" applyAlignment="1">
      <alignment vertical="center" wrapText="1"/>
    </xf>
    <xf numFmtId="14" fontId="20" fillId="0" borderId="18" xfId="12" applyNumberFormat="1" applyFont="1" applyFill="1" applyBorder="1" applyAlignment="1">
      <alignment horizontal="right" vertical="center" wrapText="1"/>
    </xf>
    <xf numFmtId="14" fontId="20" fillId="0" borderId="30" xfId="12" applyNumberFormat="1" applyFont="1" applyFill="1" applyBorder="1" applyAlignment="1">
      <alignment horizontal="right" vertical="center" wrapText="1"/>
    </xf>
    <xf numFmtId="14" fontId="20" fillId="0" borderId="59" xfId="12" applyNumberFormat="1" applyFont="1" applyFill="1" applyBorder="1" applyAlignment="1">
      <alignment horizontal="right" vertical="center" wrapText="1"/>
    </xf>
    <xf numFmtId="44" fontId="20" fillId="7" borderId="13" xfId="11" applyNumberFormat="1" applyFont="1" applyFill="1" applyBorder="1" applyAlignment="1">
      <alignment horizontal="right" vertical="center"/>
    </xf>
    <xf numFmtId="44" fontId="20" fillId="0" borderId="13" xfId="11" applyNumberFormat="1" applyFont="1" applyFill="1" applyBorder="1" applyAlignment="1">
      <alignment horizontal="right" vertical="center"/>
    </xf>
    <xf numFmtId="44" fontId="11" fillId="0" borderId="13" xfId="11" applyNumberFormat="1" applyFont="1" applyFill="1" applyBorder="1" applyAlignment="1">
      <alignment horizontal="right" vertical="center"/>
    </xf>
    <xf numFmtId="44" fontId="11" fillId="0" borderId="13" xfId="11" applyNumberFormat="1" applyFont="1" applyFill="1" applyBorder="1" applyAlignment="1">
      <alignment vertical="center" wrapText="1"/>
    </xf>
    <xf numFmtId="44" fontId="11" fillId="12" borderId="13" xfId="11" applyNumberFormat="1" applyFont="1" applyFill="1" applyBorder="1" applyAlignment="1">
      <alignment horizontal="right" vertical="center"/>
    </xf>
    <xf numFmtId="44" fontId="11" fillId="12" borderId="13" xfId="11" applyNumberFormat="1" applyFont="1" applyFill="1" applyBorder="1" applyAlignment="1">
      <alignment vertical="center" wrapText="1"/>
    </xf>
    <xf numFmtId="44" fontId="20" fillId="4" borderId="13" xfId="11" applyNumberFormat="1" applyFont="1" applyFill="1" applyBorder="1" applyAlignment="1">
      <alignment vertical="center" wrapText="1"/>
    </xf>
    <xf numFmtId="44" fontId="20" fillId="5" borderId="13" xfId="11" applyNumberFormat="1" applyFont="1" applyFill="1" applyBorder="1" applyAlignment="1">
      <alignment vertical="center" wrapText="1"/>
    </xf>
    <xf numFmtId="0" fontId="11" fillId="13" borderId="1" xfId="11" applyFont="1" applyFill="1" applyAlignment="1">
      <alignment horizontal="center" vertical="center" wrapText="1"/>
    </xf>
    <xf numFmtId="0" fontId="11" fillId="13" borderId="1" xfId="11" applyFont="1" applyFill="1" applyAlignment="1">
      <alignment horizontal="left" vertical="center" wrapText="1"/>
    </xf>
    <xf numFmtId="44" fontId="14" fillId="13" borderId="2" xfId="11" applyNumberFormat="1" applyFont="1" applyFill="1" applyBorder="1" applyAlignment="1">
      <alignment horizontal="right" vertical="center"/>
    </xf>
    <xf numFmtId="44" fontId="11" fillId="13" borderId="13" xfId="11" applyNumberFormat="1" applyFont="1" applyFill="1" applyBorder="1" applyAlignment="1">
      <alignment horizontal="right" vertical="center"/>
    </xf>
    <xf numFmtId="0" fontId="11" fillId="13" borderId="1" xfId="11" applyFont="1" applyFill="1" applyAlignment="1">
      <alignment vertical="center" wrapText="1"/>
    </xf>
    <xf numFmtId="14" fontId="20" fillId="0" borderId="74" xfId="12" applyNumberFormat="1" applyFont="1" applyFill="1" applyBorder="1" applyAlignment="1">
      <alignment horizontal="right" vertical="center" wrapText="1"/>
    </xf>
    <xf numFmtId="14" fontId="20" fillId="0" borderId="87" xfId="12" applyNumberFormat="1" applyFont="1" applyFill="1" applyBorder="1" applyAlignment="1">
      <alignment horizontal="right" vertical="center" wrapText="1"/>
    </xf>
    <xf numFmtId="14" fontId="20" fillId="0" borderId="32" xfId="12" applyNumberFormat="1" applyFont="1" applyFill="1" applyBorder="1" applyAlignment="1">
      <alignment horizontal="right" vertical="center" wrapText="1"/>
    </xf>
    <xf numFmtId="44" fontId="30" fillId="2" borderId="13" xfId="12" applyFont="1" applyFill="1" applyBorder="1" applyAlignment="1">
      <alignment horizontal="right" vertical="center" wrapText="1"/>
    </xf>
    <xf numFmtId="44" fontId="14" fillId="13" borderId="2" xfId="11" applyNumberFormat="1" applyFont="1" applyFill="1" applyBorder="1" applyAlignment="1">
      <alignment vertical="center" wrapText="1"/>
    </xf>
    <xf numFmtId="44" fontId="11" fillId="13" borderId="13" xfId="11" applyNumberFormat="1" applyFont="1" applyFill="1" applyBorder="1" applyAlignment="1">
      <alignment vertical="center" wrapText="1"/>
    </xf>
    <xf numFmtId="10" fontId="20" fillId="0" borderId="13" xfId="11" applyNumberFormat="1" applyFont="1" applyFill="1" applyBorder="1" applyAlignment="1">
      <alignment horizontal="left" vertical="center" wrapText="1"/>
    </xf>
    <xf numFmtId="166" fontId="10" fillId="0" borderId="1" xfId="11" applyNumberFormat="1" applyFont="1" applyFill="1" applyAlignment="1">
      <alignment horizontal="right" wrapText="1"/>
    </xf>
    <xf numFmtId="44" fontId="10" fillId="0" borderId="1" xfId="11" applyNumberFormat="1" applyFont="1" applyFill="1" applyAlignment="1">
      <alignment horizontal="right" vertical="center"/>
    </xf>
    <xf numFmtId="166" fontId="10" fillId="0" borderId="1" xfId="11" applyNumberFormat="1" applyFont="1" applyFill="1" applyAlignment="1">
      <alignment horizontal="right" vertical="center"/>
    </xf>
    <xf numFmtId="166" fontId="35" fillId="2" borderId="1" xfId="11" applyNumberFormat="1" applyFont="1" applyFill="1" applyAlignment="1">
      <alignment horizontal="right" vertical="center" wrapText="1"/>
    </xf>
    <xf numFmtId="166" fontId="35" fillId="2" borderId="1" xfId="11" applyNumberFormat="1" applyFont="1" applyFill="1" applyAlignment="1">
      <alignment horizontal="right" vertical="center"/>
    </xf>
    <xf numFmtId="44" fontId="20" fillId="7" borderId="3" xfId="11" applyNumberFormat="1" applyFont="1" applyFill="1" applyBorder="1" applyAlignment="1">
      <alignment horizontal="right" vertical="center"/>
    </xf>
    <xf numFmtId="44" fontId="20" fillId="0" borderId="3" xfId="11" applyNumberFormat="1" applyFont="1" applyFill="1" applyBorder="1" applyAlignment="1">
      <alignment horizontal="right" vertical="center"/>
    </xf>
    <xf numFmtId="44" fontId="11" fillId="0" borderId="3" xfId="11" applyNumberFormat="1" applyFont="1" applyFill="1" applyBorder="1" applyAlignment="1">
      <alignment horizontal="right" vertical="center"/>
    </xf>
    <xf numFmtId="14" fontId="11" fillId="0" borderId="3" xfId="11" applyNumberFormat="1" applyFont="1" applyFill="1" applyBorder="1" applyAlignment="1">
      <alignment horizontal="right" vertical="center"/>
    </xf>
    <xf numFmtId="44" fontId="11" fillId="13" borderId="3" xfId="11" applyNumberFormat="1" applyFont="1" applyFill="1" applyBorder="1" applyAlignment="1">
      <alignment horizontal="right" vertical="center" wrapText="1"/>
    </xf>
    <xf numFmtId="44" fontId="11" fillId="0" borderId="3" xfId="11" applyNumberFormat="1" applyFont="1" applyFill="1" applyBorder="1" applyAlignment="1">
      <alignment horizontal="right" vertical="center" wrapText="1"/>
    </xf>
    <xf numFmtId="44" fontId="11" fillId="12" borderId="3" xfId="11" applyNumberFormat="1" applyFont="1" applyFill="1" applyBorder="1" applyAlignment="1">
      <alignment horizontal="right" vertical="center" wrapText="1"/>
    </xf>
    <xf numFmtId="44" fontId="20" fillId="4" borderId="3" xfId="11" applyNumberFormat="1" applyFont="1" applyFill="1" applyBorder="1" applyAlignment="1">
      <alignment horizontal="right" vertical="center" wrapText="1"/>
    </xf>
    <xf numFmtId="44" fontId="20" fillId="0" borderId="3" xfId="11" applyNumberFormat="1" applyFont="1" applyFill="1" applyBorder="1" applyAlignment="1">
      <alignment horizontal="right" vertical="center" wrapText="1"/>
    </xf>
    <xf numFmtId="44" fontId="20" fillId="5" borderId="12" xfId="11" applyNumberFormat="1" applyFont="1" applyFill="1" applyBorder="1" applyAlignment="1">
      <alignment horizontal="right" vertical="center" wrapText="1"/>
    </xf>
    <xf numFmtId="44" fontId="20" fillId="0" borderId="18" xfId="11" applyNumberFormat="1" applyFont="1" applyFill="1" applyBorder="1" applyAlignment="1">
      <alignment horizontal="right" vertical="center" wrapText="1"/>
    </xf>
    <xf numFmtId="14" fontId="20" fillId="0" borderId="18" xfId="11" applyNumberFormat="1" applyFont="1" applyFill="1" applyBorder="1" applyAlignment="1">
      <alignment horizontal="right" vertical="center" wrapText="1"/>
    </xf>
    <xf numFmtId="44" fontId="20" fillId="7" borderId="30" xfId="11" applyNumberFormat="1" applyFont="1" applyFill="1" applyBorder="1" applyAlignment="1">
      <alignment horizontal="right" vertical="center" wrapText="1"/>
    </xf>
    <xf numFmtId="44" fontId="20" fillId="0" borderId="74" xfId="11" applyNumberFormat="1" applyFont="1" applyFill="1" applyBorder="1" applyAlignment="1">
      <alignment horizontal="right" vertical="center" wrapText="1"/>
    </xf>
    <xf numFmtId="44" fontId="20" fillId="0" borderId="18" xfId="12" applyFont="1" applyFill="1" applyBorder="1" applyAlignment="1">
      <alignment horizontal="right" vertical="center" wrapText="1"/>
    </xf>
    <xf numFmtId="14" fontId="20" fillId="0" borderId="30" xfId="11" applyNumberFormat="1" applyFont="1" applyFill="1" applyBorder="1" applyAlignment="1">
      <alignment horizontal="right" vertical="center" wrapText="1"/>
    </xf>
    <xf numFmtId="14" fontId="20" fillId="0" borderId="0" xfId="12" applyNumberFormat="1" applyFont="1" applyFill="1" applyBorder="1" applyAlignment="1">
      <alignment horizontal="right" vertical="center" wrapText="1"/>
    </xf>
    <xf numFmtId="14" fontId="20" fillId="12" borderId="26" xfId="12" applyNumberFormat="1" applyFont="1" applyFill="1" applyBorder="1" applyAlignment="1">
      <alignment horizontal="right" vertical="center" wrapText="1"/>
    </xf>
    <xf numFmtId="14" fontId="20" fillId="0" borderId="30" xfId="12" applyNumberFormat="1" applyFont="1" applyFill="1" applyBorder="1" applyAlignment="1">
      <alignment horizontal="right" vertical="center"/>
    </xf>
    <xf numFmtId="14" fontId="20" fillId="7" borderId="18" xfId="12" applyNumberFormat="1" applyFont="1" applyFill="1" applyBorder="1" applyAlignment="1">
      <alignment horizontal="right" vertical="center"/>
    </xf>
    <xf numFmtId="14" fontId="20" fillId="7" borderId="30" xfId="12" applyNumberFormat="1" applyFont="1" applyFill="1" applyBorder="1" applyAlignment="1">
      <alignment horizontal="right" vertical="center"/>
    </xf>
    <xf numFmtId="14" fontId="20" fillId="0" borderId="25" xfId="12" applyNumberFormat="1" applyFont="1" applyFill="1" applyBorder="1" applyAlignment="1">
      <alignment horizontal="right" vertical="center" wrapText="1"/>
    </xf>
    <xf numFmtId="14" fontId="20" fillId="12" borderId="74" xfId="12" applyNumberFormat="1" applyFont="1" applyFill="1" applyBorder="1" applyAlignment="1">
      <alignment horizontal="right" vertical="center" wrapText="1"/>
    </xf>
    <xf numFmtId="14" fontId="20" fillId="12" borderId="18" xfId="12" applyNumberFormat="1" applyFont="1" applyFill="1" applyBorder="1" applyAlignment="1">
      <alignment horizontal="right" vertical="center" wrapText="1"/>
    </xf>
    <xf numFmtId="0" fontId="34" fillId="3" borderId="3" xfId="11" applyFont="1" applyBorder="1" applyAlignment="1">
      <alignment horizontal="right"/>
    </xf>
    <xf numFmtId="14" fontId="20" fillId="0" borderId="95" xfId="12" applyNumberFormat="1" applyFont="1" applyFill="1" applyBorder="1" applyAlignment="1">
      <alignment horizontal="right" vertical="center" wrapText="1"/>
    </xf>
    <xf numFmtId="14" fontId="20" fillId="12" borderId="30" xfId="12" applyNumberFormat="1" applyFont="1" applyFill="1" applyBorder="1" applyAlignment="1">
      <alignment horizontal="right" vertical="center" wrapText="1"/>
    </xf>
    <xf numFmtId="14" fontId="20" fillId="12" borderId="95" xfId="12" applyNumberFormat="1" applyFont="1" applyFill="1" applyBorder="1" applyAlignment="1">
      <alignment horizontal="right" vertical="center" wrapText="1"/>
    </xf>
    <xf numFmtId="44" fontId="20" fillId="0" borderId="26" xfId="12" applyFont="1" applyFill="1" applyBorder="1" applyAlignment="1">
      <alignment horizontal="right" vertical="center" wrapText="1"/>
    </xf>
    <xf numFmtId="44" fontId="20" fillId="12" borderId="87" xfId="12" applyFont="1" applyFill="1" applyBorder="1" applyAlignment="1">
      <alignment horizontal="right" vertical="center" wrapText="1"/>
    </xf>
    <xf numFmtId="44" fontId="20" fillId="12" borderId="32" xfId="12" applyFont="1" applyFill="1" applyBorder="1" applyAlignment="1">
      <alignment horizontal="right" vertical="center" wrapText="1"/>
    </xf>
    <xf numFmtId="44" fontId="20" fillId="0" borderId="95" xfId="12" applyFont="1" applyFill="1" applyBorder="1" applyAlignment="1">
      <alignment horizontal="right" vertical="center" wrapText="1"/>
    </xf>
    <xf numFmtId="44" fontId="20" fillId="0" borderId="30" xfId="11" applyNumberFormat="1" applyFont="1" applyFill="1" applyBorder="1" applyAlignment="1">
      <alignment horizontal="right" vertical="center" wrapText="1"/>
    </xf>
    <xf numFmtId="44" fontId="20" fillId="0" borderId="76" xfId="12" applyFont="1" applyFill="1" applyBorder="1" applyAlignment="1">
      <alignment horizontal="right" vertical="center" wrapText="1"/>
    </xf>
    <xf numFmtId="44" fontId="20" fillId="0" borderId="56" xfId="12" applyFont="1" applyFill="1" applyBorder="1" applyAlignment="1">
      <alignment horizontal="right" vertical="center" wrapText="1"/>
    </xf>
    <xf numFmtId="44" fontId="20" fillId="0" borderId="59" xfId="12" applyFont="1" applyFill="1" applyBorder="1" applyAlignment="1">
      <alignment horizontal="right" vertical="center" wrapText="1"/>
    </xf>
    <xf numFmtId="44" fontId="20" fillId="10" borderId="74" xfId="12" applyFont="1" applyFill="1" applyBorder="1" applyAlignment="1">
      <alignment horizontal="right" vertical="center" wrapText="1"/>
    </xf>
    <xf numFmtId="44" fontId="20" fillId="10" borderId="18" xfId="12" applyFont="1" applyFill="1" applyBorder="1" applyAlignment="1">
      <alignment horizontal="right" vertical="center" wrapText="1"/>
    </xf>
    <xf numFmtId="44" fontId="20" fillId="0" borderId="74" xfId="12" applyFont="1" applyFill="1" applyBorder="1" applyAlignment="1">
      <alignment horizontal="right" vertical="center" wrapText="1"/>
    </xf>
    <xf numFmtId="44" fontId="36" fillId="5" borderId="0" xfId="12" applyFont="1" applyFill="1" applyBorder="1" applyAlignment="1">
      <alignment horizontal="right" vertical="center" wrapText="1"/>
    </xf>
    <xf numFmtId="44" fontId="20" fillId="0" borderId="1" xfId="12" applyFont="1" applyFill="1" applyBorder="1" applyAlignment="1">
      <alignment horizontal="right"/>
    </xf>
    <xf numFmtId="44" fontId="20" fillId="0" borderId="1" xfId="11" applyNumberFormat="1" applyFont="1" applyFill="1" applyAlignment="1">
      <alignment horizontal="right"/>
    </xf>
    <xf numFmtId="0" fontId="20" fillId="0" borderId="1" xfId="11" applyFont="1" applyFill="1" applyAlignment="1">
      <alignment horizontal="right"/>
    </xf>
    <xf numFmtId="0" fontId="34" fillId="0" borderId="1" xfId="11" applyFont="1" applyFill="1" applyAlignment="1">
      <alignment horizontal="right"/>
    </xf>
    <xf numFmtId="0" fontId="13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3" xfId="11" applyFont="1" applyFill="1" applyBorder="1" applyAlignment="1">
      <alignment horizontal="center" vertical="center" wrapText="1"/>
    </xf>
    <xf numFmtId="14" fontId="20" fillId="0" borderId="18" xfId="12" applyNumberFormat="1" applyFont="1" applyFill="1" applyBorder="1" applyAlignment="1">
      <alignment horizontal="right" vertical="center" wrapText="1"/>
    </xf>
    <xf numFmtId="44" fontId="13" fillId="0" borderId="13" xfId="12" applyFont="1" applyFill="1" applyBorder="1" applyAlignment="1">
      <alignment horizontal="right" vertical="center" wrapText="1"/>
    </xf>
    <xf numFmtId="44" fontId="20" fillId="0" borderId="13" xfId="11" applyNumberFormat="1" applyFont="1" applyFill="1" applyBorder="1" applyAlignment="1">
      <alignment horizontal="right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27" fillId="3" borderId="4" xfId="1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0" borderId="13" xfId="11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/>
    </xf>
    <xf numFmtId="49" fontId="9" fillId="24" borderId="4" xfId="11" applyNumberFormat="1" applyFont="1" applyFill="1" applyBorder="1" applyAlignment="1">
      <alignment horizontal="center" vertical="center" wrapText="1"/>
    </xf>
    <xf numFmtId="49" fontId="10" fillId="24" borderId="1" xfId="11" applyNumberFormat="1" applyFont="1" applyFill="1" applyAlignment="1">
      <alignment horizontal="right" vertical="center" wrapText="1"/>
    </xf>
    <xf numFmtId="1" fontId="9" fillId="0" borderId="13" xfId="11" applyNumberFormat="1" applyFont="1" applyFill="1" applyBorder="1" applyAlignment="1">
      <alignment horizontal="center" vertical="center"/>
    </xf>
    <xf numFmtId="1" fontId="10" fillId="0" borderId="13" xfId="11" applyNumberFormat="1" applyFont="1" applyFill="1" applyBorder="1" applyAlignment="1">
      <alignment horizontal="center" vertical="center"/>
    </xf>
    <xf numFmtId="10" fontId="20" fillId="0" borderId="15" xfId="11" applyNumberFormat="1" applyFont="1" applyFill="1" applyBorder="1" applyAlignment="1">
      <alignment vertical="center" wrapText="1"/>
    </xf>
    <xf numFmtId="0" fontId="9" fillId="0" borderId="1" xfId="11" applyFont="1" applyFill="1" applyAlignment="1">
      <alignment horizontal="center"/>
    </xf>
    <xf numFmtId="0" fontId="6" fillId="0" borderId="1" xfId="11" applyFont="1" applyFill="1" applyAlignment="1">
      <alignment horizontal="center"/>
    </xf>
    <xf numFmtId="0" fontId="9" fillId="0" borderId="1" xfId="11" applyFont="1" applyFill="1" applyAlignment="1">
      <alignment horizontal="center" vertical="center"/>
    </xf>
    <xf numFmtId="0" fontId="9" fillId="0" borderId="1" xfId="11" applyFont="1" applyFill="1" applyAlignment="1">
      <alignment horizontal="left" vertical="center"/>
    </xf>
    <xf numFmtId="49" fontId="9" fillId="0" borderId="1" xfId="11" applyNumberFormat="1" applyFont="1" applyFill="1" applyAlignment="1">
      <alignment horizontal="left" vertical="center" wrapText="1"/>
    </xf>
    <xf numFmtId="0" fontId="6" fillId="4" borderId="2" xfId="11" applyFont="1" applyFill="1" applyBorder="1" applyAlignment="1">
      <alignment horizontal="center" vertical="center" wrapText="1"/>
    </xf>
    <xf numFmtId="0" fontId="6" fillId="4" borderId="9" xfId="11" applyFont="1" applyFill="1" applyBorder="1" applyAlignment="1">
      <alignment horizontal="center" vertical="center" wrapText="1"/>
    </xf>
    <xf numFmtId="0" fontId="6" fillId="4" borderId="3" xfId="1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center" vertical="center"/>
    </xf>
    <xf numFmtId="0" fontId="27" fillId="0" borderId="8" xfId="11" applyFont="1" applyFill="1" applyBorder="1" applyAlignment="1">
      <alignment horizontal="center" vertical="center"/>
    </xf>
    <xf numFmtId="0" fontId="27" fillId="0" borderId="6" xfId="11" applyFont="1" applyFill="1" applyBorder="1" applyAlignment="1">
      <alignment horizontal="center" vertical="center"/>
    </xf>
    <xf numFmtId="49" fontId="10" fillId="3" borderId="4" xfId="11" applyNumberFormat="1" applyFont="1" applyBorder="1" applyAlignment="1">
      <alignment horizontal="center" vertical="center" wrapText="1"/>
    </xf>
    <xf numFmtId="49" fontId="10" fillId="3" borderId="8" xfId="11" applyNumberFormat="1" applyFont="1" applyBorder="1" applyAlignment="1">
      <alignment horizontal="center" vertical="center" wrapText="1"/>
    </xf>
    <xf numFmtId="49" fontId="10" fillId="3" borderId="6" xfId="11" applyNumberFormat="1" applyFont="1" applyBorder="1" applyAlignment="1">
      <alignment horizontal="center" vertical="center" wrapText="1"/>
    </xf>
    <xf numFmtId="10" fontId="10" fillId="3" borderId="4" xfId="11" applyNumberFormat="1" applyFont="1" applyBorder="1" applyAlignment="1">
      <alignment horizontal="center" vertical="center" wrapText="1"/>
    </xf>
    <xf numFmtId="10" fontId="10" fillId="3" borderId="8" xfId="11" applyNumberFormat="1" applyFont="1" applyBorder="1" applyAlignment="1">
      <alignment horizontal="center" vertical="center" wrapText="1"/>
    </xf>
    <xf numFmtId="10" fontId="10" fillId="3" borderId="6" xfId="11" applyNumberFormat="1" applyFont="1" applyBorder="1" applyAlignment="1">
      <alignment horizontal="center" vertical="center" wrapText="1"/>
    </xf>
    <xf numFmtId="0" fontId="6" fillId="2" borderId="2" xfId="11" applyFont="1" applyFill="1" applyBorder="1" applyAlignment="1">
      <alignment horizontal="center" vertical="center" wrapText="1"/>
    </xf>
    <xf numFmtId="0" fontId="6" fillId="2" borderId="9" xfId="11" applyFont="1" applyFill="1" applyBorder="1" applyAlignment="1">
      <alignment horizontal="center" vertical="center" wrapText="1"/>
    </xf>
    <xf numFmtId="0" fontId="6" fillId="2" borderId="3" xfId="11" applyFont="1" applyFill="1" applyBorder="1" applyAlignment="1">
      <alignment horizontal="center" vertical="center" wrapText="1"/>
    </xf>
    <xf numFmtId="0" fontId="29" fillId="5" borderId="5" xfId="11" applyFont="1" applyFill="1" applyBorder="1" applyAlignment="1">
      <alignment horizontal="center" vertical="center" wrapText="1"/>
    </xf>
    <xf numFmtId="0" fontId="29" fillId="5" borderId="11" xfId="11" applyFont="1" applyFill="1" applyBorder="1" applyAlignment="1">
      <alignment horizontal="center" vertical="center" wrapText="1"/>
    </xf>
    <xf numFmtId="0" fontId="29" fillId="5" borderId="12" xfId="11" applyFont="1" applyFill="1" applyBorder="1" applyAlignment="1">
      <alignment horizontal="center" vertical="center" wrapText="1"/>
    </xf>
    <xf numFmtId="0" fontId="6" fillId="2" borderId="4" xfId="11" applyFont="1" applyFill="1" applyBorder="1" applyAlignment="1">
      <alignment horizontal="center" vertical="center" wrapText="1"/>
    </xf>
    <xf numFmtId="0" fontId="6" fillId="2" borderId="8" xfId="1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center" vertical="center" wrapText="1"/>
    </xf>
    <xf numFmtId="0" fontId="27" fillId="0" borderId="8" xfId="11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horizontal="center" vertical="center" wrapText="1"/>
    </xf>
    <xf numFmtId="0" fontId="20" fillId="0" borderId="4" xfId="11" applyFont="1" applyFill="1" applyBorder="1" applyAlignment="1">
      <alignment horizontal="center" vertical="center" wrapText="1"/>
    </xf>
    <xf numFmtId="0" fontId="20" fillId="0" borderId="8" xfId="11" applyFont="1" applyFill="1" applyBorder="1" applyAlignment="1">
      <alignment horizontal="center" vertical="center" wrapText="1"/>
    </xf>
    <xf numFmtId="0" fontId="20" fillId="0" borderId="6" xfId="11" applyFont="1" applyFill="1" applyBorder="1" applyAlignment="1">
      <alignment horizontal="center" vertical="center" wrapText="1"/>
    </xf>
    <xf numFmtId="0" fontId="11" fillId="0" borderId="4" xfId="11" applyFont="1" applyFill="1" applyBorder="1" applyAlignment="1">
      <alignment horizontal="center" vertical="center" wrapText="1"/>
    </xf>
    <xf numFmtId="0" fontId="11" fillId="0" borderId="8" xfId="11" applyFont="1" applyFill="1" applyBorder="1" applyAlignment="1">
      <alignment horizontal="center" vertical="center" wrapText="1"/>
    </xf>
    <xf numFmtId="0" fontId="14" fillId="0" borderId="8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41" fontId="11" fillId="0" borderId="4" xfId="11" applyNumberFormat="1" applyFont="1" applyFill="1" applyBorder="1" applyAlignment="1">
      <alignment horizontal="center" vertical="center" wrapText="1"/>
    </xf>
    <xf numFmtId="41" fontId="11" fillId="0" borderId="8" xfId="11" applyNumberFormat="1" applyFont="1" applyFill="1" applyBorder="1" applyAlignment="1">
      <alignment horizontal="center" vertical="center" wrapText="1"/>
    </xf>
    <xf numFmtId="41" fontId="11" fillId="0" borderId="6" xfId="11" applyNumberFormat="1" applyFont="1" applyFill="1" applyBorder="1" applyAlignment="1">
      <alignment horizontal="center" vertical="center" wrapText="1"/>
    </xf>
    <xf numFmtId="0" fontId="27" fillId="3" borderId="4" xfId="11" applyFont="1" applyBorder="1" applyAlignment="1">
      <alignment horizontal="center" vertical="center" wrapText="1"/>
    </xf>
    <xf numFmtId="0" fontId="9" fillId="3" borderId="8" xfId="11" applyFont="1" applyBorder="1" applyAlignment="1">
      <alignment horizontal="center" vertical="center" wrapText="1"/>
    </xf>
    <xf numFmtId="0" fontId="10" fillId="0" borderId="4" xfId="11" applyFont="1" applyFill="1" applyBorder="1" applyAlignment="1">
      <alignment horizontal="center" vertical="center" wrapText="1"/>
    </xf>
    <xf numFmtId="0" fontId="10" fillId="3" borderId="6" xfId="11" applyFont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9" fillId="0" borderId="1" xfId="11" applyFont="1" applyFill="1" applyAlignment="1">
      <alignment horizontal="left" vertical="center" wrapText="1"/>
    </xf>
    <xf numFmtId="3" fontId="7" fillId="2" borderId="1" xfId="11" applyNumberFormat="1" applyFont="1" applyFill="1" applyAlignment="1">
      <alignment horizontal="center" vertical="center"/>
    </xf>
    <xf numFmtId="166" fontId="7" fillId="2" borderId="1" xfId="11" applyNumberFormat="1" applyFont="1" applyFill="1" applyAlignment="1">
      <alignment horizontal="center" vertical="center" wrapText="1"/>
    </xf>
    <xf numFmtId="166" fontId="7" fillId="2" borderId="1" xfId="11" applyNumberFormat="1" applyFont="1" applyFill="1" applyAlignment="1">
      <alignment horizontal="center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6" xfId="11" applyFont="1" applyFill="1" applyBorder="1" applyAlignment="1">
      <alignment horizontal="center" vertical="center"/>
    </xf>
    <xf numFmtId="1" fontId="27" fillId="16" borderId="15" xfId="11" applyNumberFormat="1" applyFont="1" applyFill="1" applyBorder="1" applyAlignment="1">
      <alignment horizontal="center" vertical="center"/>
    </xf>
    <xf numFmtId="1" fontId="27" fillId="16" borderId="16" xfId="11" applyNumberFormat="1" applyFont="1" applyFill="1" applyBorder="1" applyAlignment="1">
      <alignment horizontal="center" vertical="center"/>
    </xf>
    <xf numFmtId="1" fontId="27" fillId="16" borderId="17" xfId="11" applyNumberFormat="1" applyFont="1" applyFill="1" applyBorder="1" applyAlignment="1">
      <alignment horizontal="center" vertical="center"/>
    </xf>
    <xf numFmtId="10" fontId="20" fillId="16" borderId="15" xfId="11" applyNumberFormat="1" applyFont="1" applyFill="1" applyBorder="1" applyAlignment="1">
      <alignment horizontal="center" vertical="center" wrapText="1"/>
    </xf>
    <xf numFmtId="10" fontId="20" fillId="16" borderId="16" xfId="11" applyNumberFormat="1" applyFont="1" applyFill="1" applyBorder="1" applyAlignment="1">
      <alignment horizontal="center" vertical="center" wrapText="1"/>
    </xf>
    <xf numFmtId="10" fontId="20" fillId="16" borderId="17" xfId="11" applyNumberFormat="1" applyFont="1" applyFill="1" applyBorder="1" applyAlignment="1">
      <alignment horizontal="center" vertical="center" wrapText="1"/>
    </xf>
    <xf numFmtId="10" fontId="20" fillId="8" borderId="15" xfId="11" applyNumberFormat="1" applyFont="1" applyFill="1" applyBorder="1" applyAlignment="1">
      <alignment horizontal="center" vertical="center" wrapText="1"/>
    </xf>
    <xf numFmtId="10" fontId="20" fillId="8" borderId="16" xfId="11" applyNumberFormat="1" applyFont="1" applyFill="1" applyBorder="1" applyAlignment="1">
      <alignment horizontal="center" vertical="center" wrapText="1"/>
    </xf>
    <xf numFmtId="10" fontId="20" fillId="8" borderId="17" xfId="11" applyNumberFormat="1" applyFont="1" applyFill="1" applyBorder="1" applyAlignment="1">
      <alignment horizontal="center" vertical="center" wrapText="1"/>
    </xf>
    <xf numFmtId="1" fontId="27" fillId="8" borderId="15" xfId="11" applyNumberFormat="1" applyFont="1" applyFill="1" applyBorder="1" applyAlignment="1">
      <alignment horizontal="center" vertical="center"/>
    </xf>
    <xf numFmtId="1" fontId="27" fillId="8" borderId="16" xfId="11" applyNumberFormat="1" applyFont="1" applyFill="1" applyBorder="1" applyAlignment="1">
      <alignment horizontal="center" vertical="center"/>
    </xf>
    <xf numFmtId="1" fontId="27" fillId="8" borderId="17" xfId="11" applyNumberFormat="1" applyFont="1" applyFill="1" applyBorder="1" applyAlignment="1">
      <alignment horizontal="center" vertical="center"/>
    </xf>
    <xf numFmtId="0" fontId="6" fillId="2" borderId="10" xfId="11" applyFont="1" applyFill="1" applyBorder="1" applyAlignment="1">
      <alignment horizontal="center" vertical="center" wrapText="1"/>
    </xf>
    <xf numFmtId="0" fontId="9" fillId="8" borderId="13" xfId="11" applyFont="1" applyFill="1" applyBorder="1" applyAlignment="1">
      <alignment horizontal="center" vertical="center"/>
    </xf>
    <xf numFmtId="49" fontId="9" fillId="8" borderId="15" xfId="11" applyNumberFormat="1" applyFont="1" applyFill="1" applyBorder="1" applyAlignment="1">
      <alignment horizontal="center" vertical="center" wrapText="1"/>
    </xf>
    <xf numFmtId="49" fontId="9" fillId="8" borderId="16" xfId="11" applyNumberFormat="1" applyFont="1" applyFill="1" applyBorder="1" applyAlignment="1">
      <alignment horizontal="center" vertical="center" wrapText="1"/>
    </xf>
    <xf numFmtId="49" fontId="9" fillId="8" borderId="17" xfId="11" applyNumberFormat="1" applyFont="1" applyFill="1" applyBorder="1" applyAlignment="1">
      <alignment horizontal="center" vertical="center" wrapText="1"/>
    </xf>
    <xf numFmtId="0" fontId="9" fillId="0" borderId="13" xfId="11" applyFont="1" applyFill="1" applyBorder="1" applyAlignment="1">
      <alignment horizontal="center" vertical="center" wrapText="1"/>
    </xf>
    <xf numFmtId="0" fontId="9" fillId="8" borderId="13" xfId="11" applyFont="1" applyFill="1" applyBorder="1" applyAlignment="1">
      <alignment horizontal="center" vertical="center" wrapText="1"/>
    </xf>
    <xf numFmtId="0" fontId="27" fillId="8" borderId="13" xfId="11" applyFont="1" applyFill="1" applyBorder="1" applyAlignment="1">
      <alignment horizontal="center" vertical="center" wrapText="1"/>
    </xf>
    <xf numFmtId="0" fontId="9" fillId="0" borderId="15" xfId="11" applyFont="1" applyFill="1" applyBorder="1" applyAlignment="1">
      <alignment horizontal="center" vertical="center" wrapText="1"/>
    </xf>
    <xf numFmtId="0" fontId="20" fillId="8" borderId="13" xfId="11" applyFont="1" applyFill="1" applyBorder="1" applyAlignment="1">
      <alignment horizontal="center"/>
    </xf>
    <xf numFmtId="0" fontId="20" fillId="16" borderId="15" xfId="11" applyFont="1" applyFill="1" applyBorder="1" applyAlignment="1">
      <alignment horizontal="left" vertical="center" wrapText="1"/>
    </xf>
    <xf numFmtId="0" fontId="20" fillId="16" borderId="16" xfId="11" applyFont="1" applyFill="1" applyBorder="1" applyAlignment="1">
      <alignment horizontal="left" vertical="center" wrapText="1"/>
    </xf>
    <xf numFmtId="0" fontId="20" fillId="16" borderId="17" xfId="11" applyFont="1" applyFill="1" applyBorder="1" applyAlignment="1">
      <alignment horizontal="left" vertical="center" wrapText="1"/>
    </xf>
    <xf numFmtId="0" fontId="20" fillId="8" borderId="15" xfId="11" applyFont="1" applyFill="1" applyBorder="1" applyAlignment="1">
      <alignment horizontal="justify" vertical="center" wrapText="1"/>
    </xf>
    <xf numFmtId="0" fontId="20" fillId="8" borderId="16" xfId="11" applyFont="1" applyFill="1" applyBorder="1" applyAlignment="1">
      <alignment horizontal="justify" vertical="center" wrapText="1"/>
    </xf>
    <xf numFmtId="0" fontId="20" fillId="8" borderId="17" xfId="11" applyFont="1" applyFill="1" applyBorder="1" applyAlignment="1">
      <alignment horizontal="justify" vertical="center" wrapText="1"/>
    </xf>
    <xf numFmtId="0" fontId="20" fillId="16" borderId="15" xfId="11" applyFont="1" applyFill="1" applyBorder="1" applyAlignment="1">
      <alignment horizontal="justify" vertical="center" wrapText="1"/>
    </xf>
    <xf numFmtId="0" fontId="20" fillId="16" borderId="16" xfId="11" applyFont="1" applyFill="1" applyBorder="1" applyAlignment="1">
      <alignment horizontal="justify" vertical="center" wrapText="1"/>
    </xf>
    <xf numFmtId="0" fontId="20" fillId="16" borderId="17" xfId="11" applyFont="1" applyFill="1" applyBorder="1" applyAlignment="1">
      <alignment horizontal="justify" vertical="center" wrapText="1"/>
    </xf>
    <xf numFmtId="0" fontId="20" fillId="8" borderId="15" xfId="11" applyFont="1" applyFill="1" applyBorder="1" applyAlignment="1">
      <alignment horizontal="left" vertical="center" wrapText="1"/>
    </xf>
    <xf numFmtId="0" fontId="20" fillId="8" borderId="16" xfId="11" applyFont="1" applyFill="1" applyBorder="1" applyAlignment="1">
      <alignment horizontal="left" vertical="center" wrapText="1"/>
    </xf>
    <xf numFmtId="0" fontId="20" fillId="8" borderId="17" xfId="11" applyFont="1" applyFill="1" applyBorder="1" applyAlignment="1">
      <alignment horizontal="left" vertical="center" wrapText="1"/>
    </xf>
    <xf numFmtId="0" fontId="27" fillId="8" borderId="15" xfId="11" applyFont="1" applyFill="1" applyBorder="1" applyAlignment="1">
      <alignment horizontal="left" vertical="center" wrapText="1"/>
    </xf>
    <xf numFmtId="0" fontId="27" fillId="8" borderId="17" xfId="11" applyFont="1" applyFill="1" applyBorder="1" applyAlignment="1">
      <alignment horizontal="left" vertical="center" wrapText="1"/>
    </xf>
    <xf numFmtId="10" fontId="20" fillId="8" borderId="15" xfId="11" applyNumberFormat="1" applyFont="1" applyFill="1" applyBorder="1" applyAlignment="1">
      <alignment horizontal="left" vertical="center" wrapText="1"/>
    </xf>
    <xf numFmtId="10" fontId="20" fillId="8" borderId="17" xfId="11" applyNumberFormat="1" applyFont="1" applyFill="1" applyBorder="1" applyAlignment="1">
      <alignment horizontal="left" vertical="center" wrapText="1"/>
    </xf>
    <xf numFmtId="0" fontId="20" fillId="11" borderId="15" xfId="11" applyFont="1" applyFill="1" applyBorder="1" applyAlignment="1">
      <alignment horizontal="left" vertical="center" wrapText="1"/>
    </xf>
    <xf numFmtId="0" fontId="20" fillId="11" borderId="17" xfId="11" applyFont="1" applyFill="1" applyBorder="1" applyAlignment="1">
      <alignment horizontal="left" vertical="center" wrapText="1"/>
    </xf>
    <xf numFmtId="1" fontId="27" fillId="11" borderId="15" xfId="11" applyNumberFormat="1" applyFont="1" applyFill="1" applyBorder="1" applyAlignment="1">
      <alignment horizontal="center" vertical="center"/>
    </xf>
    <xf numFmtId="1" fontId="27" fillId="11" borderId="17" xfId="11" applyNumberFormat="1" applyFont="1" applyFill="1" applyBorder="1" applyAlignment="1">
      <alignment horizontal="center" vertical="center"/>
    </xf>
    <xf numFmtId="0" fontId="20" fillId="11" borderId="13" xfId="11" applyFont="1" applyFill="1" applyBorder="1" applyAlignment="1">
      <alignment horizontal="center" vertical="center" wrapText="1"/>
    </xf>
    <xf numFmtId="1" fontId="27" fillId="8" borderId="15" xfId="11" applyNumberFormat="1" applyFont="1" applyFill="1" applyBorder="1" applyAlignment="1">
      <alignment horizontal="left" vertical="center"/>
    </xf>
    <xf numFmtId="1" fontId="27" fillId="8" borderId="17" xfId="11" applyNumberFormat="1" applyFont="1" applyFill="1" applyBorder="1" applyAlignment="1">
      <alignment horizontal="left" vertical="center"/>
    </xf>
    <xf numFmtId="0" fontId="20" fillId="0" borderId="15" xfId="11" applyFont="1" applyFill="1" applyBorder="1" applyAlignment="1">
      <alignment horizontal="center" vertical="center" wrapText="1"/>
    </xf>
    <xf numFmtId="0" fontId="20" fillId="0" borderId="16" xfId="11" applyFont="1" applyFill="1" applyBorder="1" applyAlignment="1">
      <alignment horizontal="center" vertical="center" wrapText="1"/>
    </xf>
    <xf numFmtId="0" fontId="20" fillId="0" borderId="42" xfId="11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3" borderId="42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44" fontId="27" fillId="13" borderId="15" xfId="11" applyNumberFormat="1" applyFont="1" applyFill="1" applyBorder="1" applyAlignment="1">
      <alignment horizontal="center" vertical="center" wrapText="1"/>
    </xf>
    <xf numFmtId="44" fontId="27" fillId="13" borderId="16" xfId="11" applyNumberFormat="1" applyFont="1" applyFill="1" applyBorder="1" applyAlignment="1">
      <alignment horizontal="center" vertical="center" wrapText="1"/>
    </xf>
    <xf numFmtId="44" fontId="27" fillId="13" borderId="42" xfId="11" applyNumberFormat="1" applyFont="1" applyFill="1" applyBorder="1" applyAlignment="1">
      <alignment horizontal="center" vertical="center" wrapText="1"/>
    </xf>
    <xf numFmtId="44" fontId="27" fillId="0" borderId="15" xfId="11" applyNumberFormat="1" applyFont="1" applyFill="1" applyBorder="1" applyAlignment="1">
      <alignment horizontal="center" vertical="center" wrapText="1"/>
    </xf>
    <xf numFmtId="44" fontId="27" fillId="0" borderId="16" xfId="11" applyNumberFormat="1" applyFont="1" applyFill="1" applyBorder="1" applyAlignment="1">
      <alignment horizontal="center" vertical="center" wrapText="1"/>
    </xf>
    <xf numFmtId="44" fontId="27" fillId="0" borderId="42" xfId="11" applyNumberFormat="1" applyFont="1" applyFill="1" applyBorder="1" applyAlignment="1">
      <alignment horizontal="center" vertical="center" wrapText="1"/>
    </xf>
    <xf numFmtId="49" fontId="10" fillId="8" borderId="15" xfId="11" applyNumberFormat="1" applyFont="1" applyFill="1" applyBorder="1" applyAlignment="1">
      <alignment horizontal="center" vertical="center" wrapText="1"/>
    </xf>
    <xf numFmtId="49" fontId="10" fillId="8" borderId="16" xfId="11" applyNumberFormat="1" applyFont="1" applyFill="1" applyBorder="1" applyAlignment="1">
      <alignment horizontal="center" vertical="center" wrapText="1"/>
    </xf>
    <xf numFmtId="49" fontId="10" fillId="8" borderId="42" xfId="11" applyNumberFormat="1" applyFont="1" applyFill="1" applyBorder="1" applyAlignment="1">
      <alignment horizontal="center" vertical="center" wrapText="1"/>
    </xf>
    <xf numFmtId="0" fontId="9" fillId="0" borderId="25" xfId="11" applyFont="1" applyFill="1" applyBorder="1" applyAlignment="1">
      <alignment horizontal="center" vertical="center" wrapText="1"/>
    </xf>
    <xf numFmtId="0" fontId="9" fillId="0" borderId="26" xfId="11" applyFont="1" applyFill="1" applyBorder="1" applyAlignment="1">
      <alignment horizontal="center" vertical="center" wrapText="1"/>
    </xf>
    <xf numFmtId="0" fontId="10" fillId="0" borderId="56" xfId="11" applyFont="1" applyFill="1" applyBorder="1" applyAlignment="1">
      <alignment horizontal="center" vertical="center" wrapText="1"/>
    </xf>
    <xf numFmtId="0" fontId="10" fillId="0" borderId="0" xfId="1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8" borderId="15" xfId="11" applyFont="1" applyFill="1" applyBorder="1" applyAlignment="1">
      <alignment horizontal="center" vertical="center" wrapText="1"/>
    </xf>
    <xf numFmtId="0" fontId="9" fillId="8" borderId="16" xfId="11" applyFont="1" applyFill="1" applyBorder="1" applyAlignment="1">
      <alignment horizontal="center" vertical="center" wrapText="1"/>
    </xf>
    <xf numFmtId="0" fontId="9" fillId="8" borderId="17" xfId="11" applyFont="1" applyFill="1" applyBorder="1" applyAlignment="1">
      <alignment horizontal="center" vertical="center" wrapText="1"/>
    </xf>
    <xf numFmtId="0" fontId="20" fillId="0" borderId="15" xfId="11" applyFont="1" applyFill="1" applyBorder="1" applyAlignment="1">
      <alignment horizontal="left" vertical="center" wrapText="1"/>
    </xf>
    <xf numFmtId="0" fontId="20" fillId="0" borderId="16" xfId="11" applyFont="1" applyFill="1" applyBorder="1" applyAlignment="1">
      <alignment horizontal="left" vertical="center" wrapText="1"/>
    </xf>
    <xf numFmtId="0" fontId="9" fillId="0" borderId="35" xfId="11" applyFont="1" applyFill="1" applyBorder="1" applyAlignment="1">
      <alignment horizontal="center" vertical="center" wrapText="1"/>
    </xf>
    <xf numFmtId="0" fontId="9" fillId="0" borderId="39" xfId="11" applyFont="1" applyFill="1" applyBorder="1" applyAlignment="1">
      <alignment horizontal="center" vertical="center" wrapText="1"/>
    </xf>
    <xf numFmtId="0" fontId="27" fillId="0" borderId="39" xfId="11" applyFont="1" applyFill="1" applyBorder="1" applyAlignment="1">
      <alignment horizontal="center" vertical="center" wrapText="1"/>
    </xf>
    <xf numFmtId="0" fontId="9" fillId="0" borderId="41" xfId="11" applyFont="1" applyFill="1" applyBorder="1" applyAlignment="1">
      <alignment horizontal="center" vertical="center" wrapText="1"/>
    </xf>
    <xf numFmtId="0" fontId="20" fillId="0" borderId="36" xfId="11" applyFont="1" applyFill="1" applyBorder="1" applyAlignment="1">
      <alignment horizontal="center" vertical="center" wrapText="1"/>
    </xf>
    <xf numFmtId="0" fontId="20" fillId="0" borderId="17" xfId="11" applyFont="1" applyFill="1" applyBorder="1" applyAlignment="1">
      <alignment horizontal="center" vertical="center" wrapText="1"/>
    </xf>
    <xf numFmtId="0" fontId="27" fillId="0" borderId="15" xfId="11" applyFont="1" applyFill="1" applyBorder="1" applyAlignment="1">
      <alignment horizontal="center" vertical="center" wrapText="1"/>
    </xf>
    <xf numFmtId="0" fontId="27" fillId="0" borderId="16" xfId="11" applyFont="1" applyFill="1" applyBorder="1" applyAlignment="1">
      <alignment horizontal="center" vertical="center" wrapText="1"/>
    </xf>
    <xf numFmtId="14" fontId="27" fillId="0" borderId="15" xfId="11" applyNumberFormat="1" applyFont="1" applyFill="1" applyBorder="1" applyAlignment="1">
      <alignment horizontal="center" vertical="center" wrapText="1"/>
    </xf>
    <xf numFmtId="14" fontId="27" fillId="0" borderId="16" xfId="11" applyNumberFormat="1" applyFont="1" applyFill="1" applyBorder="1" applyAlignment="1">
      <alignment horizontal="center" vertical="center" wrapText="1"/>
    </xf>
    <xf numFmtId="14" fontId="27" fillId="0" borderId="42" xfId="11" applyNumberFormat="1" applyFont="1" applyFill="1" applyBorder="1" applyAlignment="1">
      <alignment horizontal="center" vertical="center" wrapText="1"/>
    </xf>
    <xf numFmtId="44" fontId="27" fillId="12" borderId="56" xfId="12" applyFont="1" applyFill="1" applyBorder="1" applyAlignment="1">
      <alignment horizontal="center" vertical="center" wrapText="1"/>
    </xf>
    <xf numFmtId="44" fontId="27" fillId="12" borderId="33" xfId="12" applyFont="1" applyFill="1" applyBorder="1" applyAlignment="1">
      <alignment horizontal="center" vertical="center" wrapText="1"/>
    </xf>
    <xf numFmtId="44" fontId="13" fillId="0" borderId="25" xfId="12" applyFont="1" applyFill="1" applyBorder="1" applyAlignment="1">
      <alignment horizontal="center" vertical="center" wrapText="1"/>
    </xf>
    <xf numFmtId="44" fontId="13" fillId="0" borderId="74" xfId="12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0" fontId="13" fillId="12" borderId="36" xfId="0" applyFont="1" applyFill="1" applyBorder="1" applyAlignment="1">
      <alignment horizontal="center" vertical="center" wrapText="1"/>
    </xf>
    <xf numFmtId="0" fontId="13" fillId="12" borderId="17" xfId="0" applyFont="1" applyFill="1" applyBorder="1" applyAlignment="1">
      <alignment horizontal="center" vertical="center" wrapText="1"/>
    </xf>
    <xf numFmtId="0" fontId="16" fillId="12" borderId="36" xfId="0" applyFont="1" applyFill="1" applyBorder="1" applyAlignment="1">
      <alignment horizontal="right" vertical="center" wrapText="1"/>
    </xf>
    <xf numFmtId="0" fontId="16" fillId="12" borderId="17" xfId="0" applyFont="1" applyFill="1" applyBorder="1" applyAlignment="1">
      <alignment horizontal="right" vertical="center" wrapText="1"/>
    </xf>
    <xf numFmtId="44" fontId="27" fillId="12" borderId="36" xfId="11" applyNumberFormat="1" applyFont="1" applyFill="1" applyBorder="1" applyAlignment="1">
      <alignment horizontal="center" vertical="center" wrapText="1"/>
    </xf>
    <xf numFmtId="44" fontId="27" fillId="12" borderId="17" xfId="11" applyNumberFormat="1" applyFont="1" applyFill="1" applyBorder="1" applyAlignment="1">
      <alignment horizontal="center" vertical="center" wrapText="1"/>
    </xf>
    <xf numFmtId="44" fontId="27" fillId="0" borderId="13" xfId="11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4" fontId="27" fillId="0" borderId="13" xfId="12" applyFont="1" applyFill="1" applyBorder="1" applyAlignment="1">
      <alignment horizontal="center" vertical="center" wrapText="1"/>
    </xf>
    <xf numFmtId="44" fontId="27" fillId="0" borderId="32" xfId="11" applyNumberFormat="1" applyFont="1" applyFill="1" applyBorder="1" applyAlignment="1">
      <alignment horizontal="center" vertical="center" wrapText="1"/>
    </xf>
    <xf numFmtId="44" fontId="27" fillId="0" borderId="33" xfId="11" applyNumberFormat="1" applyFont="1" applyFill="1" applyBorder="1" applyAlignment="1">
      <alignment horizontal="center" vertical="center" wrapText="1"/>
    </xf>
    <xf numFmtId="14" fontId="27" fillId="0" borderId="15" xfId="12" applyNumberFormat="1" applyFont="1" applyFill="1" applyBorder="1" applyAlignment="1">
      <alignment horizontal="right" vertical="center" wrapText="1"/>
    </xf>
    <xf numFmtId="14" fontId="27" fillId="0" borderId="17" xfId="12" applyNumberFormat="1" applyFont="1" applyFill="1" applyBorder="1" applyAlignment="1">
      <alignment horizontal="right" vertical="center" wrapText="1"/>
    </xf>
    <xf numFmtId="44" fontId="7" fillId="2" borderId="79" xfId="11" applyNumberFormat="1" applyFont="1" applyFill="1" applyBorder="1" applyAlignment="1">
      <alignment horizontal="center" vertical="center"/>
    </xf>
    <xf numFmtId="44" fontId="7" fillId="2" borderId="80" xfId="11" applyNumberFormat="1" applyFont="1" applyFill="1" applyBorder="1" applyAlignment="1">
      <alignment horizontal="center" vertical="center"/>
    </xf>
    <xf numFmtId="44" fontId="27" fillId="0" borderId="15" xfId="12" applyFont="1" applyFill="1" applyBorder="1" applyAlignment="1">
      <alignment horizontal="center" vertical="center" wrapText="1"/>
    </xf>
    <xf numFmtId="44" fontId="27" fillId="0" borderId="17" xfId="12" applyFont="1" applyFill="1" applyBorder="1" applyAlignment="1">
      <alignment horizontal="center" vertical="center" wrapText="1"/>
    </xf>
    <xf numFmtId="44" fontId="7" fillId="2" borderId="45" xfId="11" applyNumberFormat="1" applyFont="1" applyFill="1" applyBorder="1" applyAlignment="1">
      <alignment horizontal="center" vertical="center"/>
    </xf>
    <xf numFmtId="4" fontId="13" fillId="0" borderId="8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4" fontId="27" fillId="0" borderId="28" xfId="11" applyNumberFormat="1" applyFont="1" applyFill="1" applyBorder="1" applyAlignment="1">
      <alignment horizontal="center" vertical="center" wrapText="1"/>
    </xf>
    <xf numFmtId="44" fontId="27" fillId="0" borderId="31" xfId="11" applyNumberFormat="1" applyFont="1" applyFill="1" applyBorder="1" applyAlignment="1">
      <alignment horizontal="center" vertical="center" wrapText="1"/>
    </xf>
    <xf numFmtId="14" fontId="27" fillId="0" borderId="30" xfId="12" applyNumberFormat="1" applyFont="1" applyFill="1" applyBorder="1" applyAlignment="1">
      <alignment horizontal="right" vertical="center" wrapText="1"/>
    </xf>
    <xf numFmtId="14" fontId="27" fillId="0" borderId="74" xfId="12" applyNumberFormat="1" applyFont="1" applyFill="1" applyBorder="1" applyAlignment="1">
      <alignment horizontal="right" vertical="center" wrapText="1"/>
    </xf>
    <xf numFmtId="14" fontId="27" fillId="12" borderId="37" xfId="12" applyNumberFormat="1" applyFont="1" applyFill="1" applyBorder="1" applyAlignment="1">
      <alignment horizontal="center" vertical="center" wrapText="1"/>
    </xf>
    <xf numFmtId="14" fontId="27" fillId="12" borderId="31" xfId="12" applyNumberFormat="1" applyFont="1" applyFill="1" applyBorder="1" applyAlignment="1">
      <alignment horizontal="center" vertical="center" wrapText="1"/>
    </xf>
    <xf numFmtId="0" fontId="20" fillId="0" borderId="17" xfId="11" applyFont="1" applyFill="1" applyBorder="1" applyAlignment="1">
      <alignment horizontal="left" vertical="center" wrapText="1"/>
    </xf>
    <xf numFmtId="0" fontId="20" fillId="0" borderId="42" xfId="11" applyFont="1" applyFill="1" applyBorder="1" applyAlignment="1">
      <alignment horizontal="left" vertical="center" wrapText="1"/>
    </xf>
    <xf numFmtId="0" fontId="27" fillId="0" borderId="42" xfId="11" applyFont="1" applyFill="1" applyBorder="1" applyAlignment="1">
      <alignment horizontal="center" vertical="center" wrapText="1"/>
    </xf>
    <xf numFmtId="0" fontId="27" fillId="0" borderId="17" xfId="11" applyFont="1" applyFill="1" applyBorder="1" applyAlignment="1">
      <alignment horizontal="center" vertical="center" wrapText="1"/>
    </xf>
    <xf numFmtId="41" fontId="11" fillId="0" borderId="36" xfId="0" applyNumberFormat="1" applyFont="1" applyFill="1" applyBorder="1" applyAlignment="1">
      <alignment horizontal="left" vertical="center" wrapText="1"/>
    </xf>
    <xf numFmtId="41" fontId="11" fillId="0" borderId="17" xfId="0" applyNumberFormat="1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81" xfId="0" applyNumberFormat="1" applyFont="1" applyFill="1" applyBorder="1" applyAlignment="1">
      <alignment horizontal="center" vertical="center" wrapText="1"/>
    </xf>
    <xf numFmtId="14" fontId="27" fillId="0" borderId="16" xfId="12" applyNumberFormat="1" applyFont="1" applyFill="1" applyBorder="1" applyAlignment="1">
      <alignment horizontal="right" vertical="center" wrapText="1"/>
    </xf>
    <xf numFmtId="14" fontId="27" fillId="0" borderId="42" xfId="12" applyNumberFormat="1" applyFont="1" applyFill="1" applyBorder="1" applyAlignment="1">
      <alignment horizontal="right" vertical="center" wrapText="1"/>
    </xf>
    <xf numFmtId="0" fontId="9" fillId="0" borderId="16" xfId="11" applyFont="1" applyFill="1" applyBorder="1" applyAlignment="1">
      <alignment horizontal="center" vertical="center" wrapText="1"/>
    </xf>
    <xf numFmtId="0" fontId="9" fillId="0" borderId="42" xfId="11" applyFont="1" applyFill="1" applyBorder="1" applyAlignment="1">
      <alignment horizontal="center" vertical="center" wrapText="1"/>
    </xf>
    <xf numFmtId="44" fontId="13" fillId="0" borderId="36" xfId="12" applyFont="1" applyFill="1" applyBorder="1" applyAlignment="1">
      <alignment horizontal="center" vertical="center" wrapText="1"/>
    </xf>
    <xf numFmtId="44" fontId="13" fillId="0" borderId="16" xfId="12" applyFont="1" applyFill="1" applyBorder="1" applyAlignment="1">
      <alignment horizontal="center" vertical="center" wrapText="1"/>
    </xf>
    <xf numFmtId="44" fontId="13" fillId="0" borderId="17" xfId="12" applyFont="1" applyFill="1" applyBorder="1" applyAlignment="1">
      <alignment horizontal="center" vertical="center" wrapText="1"/>
    </xf>
    <xf numFmtId="44" fontId="7" fillId="2" borderId="47" xfId="11" applyNumberFormat="1" applyFont="1" applyFill="1" applyBorder="1" applyAlignment="1">
      <alignment horizontal="center" vertical="center"/>
    </xf>
    <xf numFmtId="0" fontId="10" fillId="0" borderId="36" xfId="11" applyFont="1" applyFill="1" applyBorder="1" applyAlignment="1">
      <alignment horizontal="center" vertical="center" wrapText="1"/>
    </xf>
    <xf numFmtId="0" fontId="10" fillId="0" borderId="16" xfId="11" applyFont="1" applyFill="1" applyBorder="1" applyAlignment="1">
      <alignment horizontal="center" vertical="center" wrapText="1"/>
    </xf>
    <xf numFmtId="0" fontId="10" fillId="0" borderId="36" xfId="11" applyFont="1" applyFill="1" applyBorder="1" applyAlignment="1">
      <alignment horizontal="left" vertical="center" wrapText="1"/>
    </xf>
    <xf numFmtId="0" fontId="10" fillId="0" borderId="17" xfId="11" applyFont="1" applyFill="1" applyBorder="1" applyAlignment="1">
      <alignment horizontal="left" vertical="center" wrapText="1"/>
    </xf>
    <xf numFmtId="0" fontId="10" fillId="0" borderId="15" xfId="11" applyFont="1" applyFill="1" applyBorder="1" applyAlignment="1">
      <alignment horizontal="center" vertical="center" wrapText="1"/>
    </xf>
    <xf numFmtId="0" fontId="10" fillId="0" borderId="42" xfId="11" applyFont="1" applyFill="1" applyBorder="1" applyAlignment="1">
      <alignment horizontal="center" vertical="center" wrapText="1"/>
    </xf>
    <xf numFmtId="44" fontId="9" fillId="0" borderId="15" xfId="11" applyNumberFormat="1" applyFont="1" applyFill="1" applyBorder="1" applyAlignment="1">
      <alignment horizontal="center" vertical="center" wrapText="1"/>
    </xf>
    <xf numFmtId="44" fontId="7" fillId="2" borderId="83" xfId="11" applyNumberFormat="1" applyFont="1" applyFill="1" applyBorder="1" applyAlignment="1">
      <alignment horizontal="center" vertical="center"/>
    </xf>
    <xf numFmtId="44" fontId="27" fillId="13" borderId="15" xfId="12" applyFont="1" applyFill="1" applyBorder="1" applyAlignment="1">
      <alignment horizontal="center" vertical="center" wrapText="1"/>
    </xf>
    <xf numFmtId="44" fontId="27" fillId="13" borderId="16" xfId="12" applyFont="1" applyFill="1" applyBorder="1" applyAlignment="1">
      <alignment horizontal="center" vertical="center" wrapText="1"/>
    </xf>
    <xf numFmtId="44" fontId="27" fillId="13" borderId="42" xfId="12" applyFont="1" applyFill="1" applyBorder="1" applyAlignment="1">
      <alignment horizontal="center" vertical="center" wrapText="1"/>
    </xf>
    <xf numFmtId="44" fontId="27" fillId="0" borderId="17" xfId="11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9" fontId="8" fillId="0" borderId="15" xfId="0" applyNumberFormat="1" applyFont="1" applyFill="1" applyBorder="1" applyAlignment="1">
      <alignment horizontal="center" vertical="center"/>
    </xf>
    <xf numFmtId="9" fontId="8" fillId="0" borderId="17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9" fontId="4" fillId="0" borderId="17" xfId="0" applyNumberFormat="1" applyFont="1" applyFill="1" applyBorder="1" applyAlignment="1">
      <alignment horizontal="center" vertical="center"/>
    </xf>
    <xf numFmtId="44" fontId="27" fillId="0" borderId="0" xfId="11" applyNumberFormat="1" applyFont="1" applyFill="1" applyBorder="1" applyAlignment="1">
      <alignment horizontal="center" vertical="center" wrapText="1"/>
    </xf>
    <xf numFmtId="14" fontId="27" fillId="0" borderId="56" xfId="12" applyNumberFormat="1" applyFont="1" applyFill="1" applyBorder="1" applyAlignment="1">
      <alignment horizontal="center" vertical="center" wrapText="1"/>
    </xf>
    <xf numFmtId="14" fontId="27" fillId="0" borderId="0" xfId="12" applyNumberFormat="1" applyFont="1" applyFill="1" applyBorder="1" applyAlignment="1">
      <alignment horizontal="center" vertical="center" wrapText="1"/>
    </xf>
    <xf numFmtId="14" fontId="27" fillId="0" borderId="33" xfId="12" applyNumberFormat="1" applyFont="1" applyFill="1" applyBorder="1" applyAlignment="1">
      <alignment horizontal="center" vertical="center" wrapText="1"/>
    </xf>
    <xf numFmtId="44" fontId="16" fillId="0" borderId="25" xfId="12" applyFont="1" applyFill="1" applyBorder="1" applyAlignment="1">
      <alignment horizontal="center" vertical="center" wrapText="1"/>
    </xf>
    <xf numFmtId="44" fontId="16" fillId="0" borderId="26" xfId="12" applyFont="1" applyFill="1" applyBorder="1" applyAlignment="1">
      <alignment horizontal="center" vertical="center" wrapText="1"/>
    </xf>
    <xf numFmtId="44" fontId="16" fillId="0" borderId="74" xfId="12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center" vertical="center" wrapText="1"/>
    </xf>
    <xf numFmtId="0" fontId="13" fillId="13" borderId="56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0" fontId="10" fillId="0" borderId="15" xfId="11" applyFont="1" applyFill="1" applyBorder="1" applyAlignment="1">
      <alignment horizontal="left" vertical="center" wrapText="1"/>
    </xf>
    <xf numFmtId="44" fontId="13" fillId="0" borderId="15" xfId="12" applyFont="1" applyFill="1" applyBorder="1" applyAlignment="1">
      <alignment horizontal="center" vertical="center" wrapText="1"/>
    </xf>
    <xf numFmtId="44" fontId="13" fillId="0" borderId="42" xfId="12" applyFont="1" applyFill="1" applyBorder="1" applyAlignment="1">
      <alignment horizontal="center" vertical="center" wrapText="1"/>
    </xf>
    <xf numFmtId="0" fontId="9" fillId="0" borderId="50" xfId="11" applyFont="1" applyFill="1" applyBorder="1" applyAlignment="1">
      <alignment horizontal="center" vertical="center" wrapText="1"/>
    </xf>
    <xf numFmtId="0" fontId="9" fillId="0" borderId="27" xfId="11" applyFont="1" applyFill="1" applyBorder="1" applyAlignment="1">
      <alignment horizontal="center" vertical="center" wrapText="1"/>
    </xf>
    <xf numFmtId="0" fontId="10" fillId="0" borderId="17" xfId="11" applyFont="1" applyFill="1" applyBorder="1" applyAlignment="1">
      <alignment horizontal="center" vertical="center" wrapText="1"/>
    </xf>
    <xf numFmtId="0" fontId="13" fillId="13" borderId="36" xfId="0" applyFont="1" applyFill="1" applyBorder="1" applyAlignment="1">
      <alignment horizontal="center" vertical="center" wrapText="1"/>
    </xf>
    <xf numFmtId="44" fontId="27" fillId="13" borderId="36" xfId="12" applyFont="1" applyFill="1" applyBorder="1" applyAlignment="1">
      <alignment horizontal="center" vertical="center" wrapText="1"/>
    </xf>
    <xf numFmtId="44" fontId="27" fillId="13" borderId="17" xfId="12" applyFont="1" applyFill="1" applyBorder="1" applyAlignment="1">
      <alignment horizontal="center" vertical="center" wrapText="1"/>
    </xf>
    <xf numFmtId="44" fontId="27" fillId="0" borderId="36" xfId="11" applyNumberFormat="1" applyFont="1" applyFill="1" applyBorder="1" applyAlignment="1">
      <alignment horizontal="center" vertical="center" wrapText="1"/>
    </xf>
    <xf numFmtId="44" fontId="27" fillId="0" borderId="16" xfId="12" applyFont="1" applyFill="1" applyBorder="1" applyAlignment="1">
      <alignment horizontal="center" vertical="center" wrapText="1"/>
    </xf>
    <xf numFmtId="44" fontId="27" fillId="0" borderId="42" xfId="12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4" fontId="20" fillId="0" borderId="34" xfId="0" applyNumberFormat="1" applyFont="1" applyFill="1" applyBorder="1" applyAlignment="1">
      <alignment horizontal="center" vertical="center" wrapText="1"/>
    </xf>
    <xf numFmtId="4" fontId="20" fillId="0" borderId="48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44" fontId="27" fillId="0" borderId="32" xfId="12" applyFont="1" applyFill="1" applyBorder="1" applyAlignment="1">
      <alignment horizontal="center" vertical="center" wrapText="1"/>
    </xf>
    <xf numFmtId="44" fontId="27" fillId="0" borderId="0" xfId="12" applyFont="1" applyFill="1" applyBorder="1" applyAlignment="1">
      <alignment horizontal="center" vertical="center" wrapText="1"/>
    </xf>
    <xf numFmtId="44" fontId="27" fillId="0" borderId="49" xfId="12" applyFont="1" applyFill="1" applyBorder="1" applyAlignment="1">
      <alignment horizontal="center" vertical="center" wrapText="1"/>
    </xf>
    <xf numFmtId="44" fontId="27" fillId="13" borderId="56" xfId="12" applyFont="1" applyFill="1" applyBorder="1" applyAlignment="1">
      <alignment horizontal="center" vertical="center" wrapText="1"/>
    </xf>
    <xf numFmtId="44" fontId="27" fillId="13" borderId="0" xfId="12" applyFont="1" applyFill="1" applyBorder="1" applyAlignment="1">
      <alignment horizontal="center" vertical="center" wrapText="1"/>
    </xf>
    <xf numFmtId="44" fontId="27" fillId="13" borderId="33" xfId="12" applyFont="1" applyFill="1" applyBorder="1" applyAlignment="1">
      <alignment horizontal="center" vertical="center" wrapText="1"/>
    </xf>
    <xf numFmtId="0" fontId="9" fillId="0" borderId="36" xfId="11" applyFont="1" applyFill="1" applyBorder="1" applyAlignment="1">
      <alignment horizontal="center" vertical="center" wrapText="1"/>
    </xf>
    <xf numFmtId="0" fontId="9" fillId="0" borderId="17" xfId="11" applyFont="1" applyFill="1" applyBorder="1" applyAlignment="1">
      <alignment horizontal="center" vertical="center" wrapText="1"/>
    </xf>
    <xf numFmtId="44" fontId="7" fillId="2" borderId="22" xfId="11" applyNumberFormat="1" applyFont="1" applyFill="1" applyBorder="1" applyAlignment="1">
      <alignment horizontal="center" vertical="center"/>
    </xf>
    <xf numFmtId="4" fontId="12" fillId="12" borderId="13" xfId="0" applyNumberFormat="1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44" fontId="27" fillId="12" borderId="13" xfId="12" applyFont="1" applyFill="1" applyBorder="1" applyAlignment="1">
      <alignment horizontal="center" vertical="center" wrapText="1"/>
    </xf>
    <xf numFmtId="44" fontId="9" fillId="0" borderId="36" xfId="11" applyNumberFormat="1" applyFont="1" applyFill="1" applyBorder="1" applyAlignment="1">
      <alignment horizontal="center" vertical="center" wrapText="1"/>
    </xf>
    <xf numFmtId="14" fontId="27" fillId="0" borderId="36" xfId="12" applyNumberFormat="1" applyFont="1" applyFill="1" applyBorder="1" applyAlignment="1">
      <alignment horizontal="right" vertical="center" wrapText="1"/>
    </xf>
    <xf numFmtId="14" fontId="27" fillId="0" borderId="15" xfId="12" applyNumberFormat="1" applyFont="1" applyFill="1" applyBorder="1" applyAlignment="1">
      <alignment horizontal="center" vertical="center" wrapText="1"/>
    </xf>
    <xf numFmtId="14" fontId="27" fillId="0" borderId="16" xfId="12" applyNumberFormat="1" applyFont="1" applyFill="1" applyBorder="1" applyAlignment="1">
      <alignment horizontal="center" vertical="center" wrapText="1"/>
    </xf>
    <xf numFmtId="14" fontId="27" fillId="0" borderId="17" xfId="12" applyNumberFormat="1" applyFont="1" applyFill="1" applyBorder="1" applyAlignment="1">
      <alignment horizontal="center" vertical="center" wrapText="1"/>
    </xf>
    <xf numFmtId="0" fontId="27" fillId="0" borderId="27" xfId="11" applyFont="1" applyFill="1" applyBorder="1" applyAlignment="1">
      <alignment horizontal="center" vertical="center" wrapText="1"/>
    </xf>
    <xf numFmtId="0" fontId="9" fillId="0" borderId="46" xfId="11" applyFont="1" applyFill="1" applyBorder="1" applyAlignment="1">
      <alignment horizontal="center" vertical="center" wrapText="1"/>
    </xf>
    <xf numFmtId="41" fontId="11" fillId="0" borderId="19" xfId="0" applyNumberFormat="1" applyFont="1" applyFill="1" applyBorder="1" applyAlignment="1">
      <alignment horizontal="left" vertical="center" wrapText="1"/>
    </xf>
    <xf numFmtId="41" fontId="11" fillId="0" borderId="13" xfId="0" applyNumberFormat="1" applyFont="1" applyFill="1" applyBorder="1" applyAlignment="1">
      <alignment horizontal="left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44" fontId="7" fillId="2" borderId="84" xfId="11" applyNumberFormat="1" applyFont="1" applyFill="1" applyBorder="1" applyAlignment="1">
      <alignment horizontal="center" vertical="center"/>
    </xf>
    <xf numFmtId="44" fontId="7" fillId="2" borderId="62" xfId="11" applyNumberFormat="1" applyFont="1" applyFill="1" applyBorder="1" applyAlignment="1">
      <alignment horizontal="center" vertical="center"/>
    </xf>
    <xf numFmtId="44" fontId="7" fillId="2" borderId="58" xfId="11" applyNumberFormat="1" applyFont="1" applyFill="1" applyBorder="1" applyAlignment="1">
      <alignment horizontal="center" vertical="center"/>
    </xf>
    <xf numFmtId="44" fontId="27" fillId="12" borderId="13" xfId="11" applyNumberFormat="1" applyFont="1" applyFill="1" applyBorder="1" applyAlignment="1">
      <alignment horizontal="center" vertical="center" wrapText="1"/>
    </xf>
    <xf numFmtId="14" fontId="27" fillId="12" borderId="13" xfId="12" applyNumberFormat="1" applyFont="1" applyFill="1" applyBorder="1" applyAlignment="1">
      <alignment horizontal="center" vertical="center" wrapText="1"/>
    </xf>
    <xf numFmtId="44" fontId="13" fillId="12" borderId="13" xfId="12" applyFont="1" applyFill="1" applyBorder="1" applyAlignment="1">
      <alignment horizontal="center" vertical="center" wrapText="1"/>
    </xf>
    <xf numFmtId="0" fontId="10" fillId="0" borderId="19" xfId="11" applyFont="1" applyFill="1" applyBorder="1" applyAlignment="1">
      <alignment horizontal="center" vertical="center" wrapText="1"/>
    </xf>
    <xf numFmtId="0" fontId="10" fillId="0" borderId="13" xfId="11" applyFont="1" applyFill="1" applyBorder="1" applyAlignment="1">
      <alignment horizontal="center" vertical="center" wrapText="1"/>
    </xf>
    <xf numFmtId="0" fontId="20" fillId="0" borderId="13" xfId="11" applyFont="1" applyFill="1" applyBorder="1" applyAlignment="1">
      <alignment horizontal="center" vertical="center" wrapText="1"/>
    </xf>
    <xf numFmtId="0" fontId="10" fillId="0" borderId="24" xfId="11" applyFont="1" applyFill="1" applyBorder="1" applyAlignment="1">
      <alignment horizontal="center" vertical="center" wrapText="1"/>
    </xf>
    <xf numFmtId="0" fontId="10" fillId="0" borderId="19" xfId="11" applyFont="1" applyFill="1" applyBorder="1" applyAlignment="1">
      <alignment horizontal="left" vertical="center" wrapText="1"/>
    </xf>
    <xf numFmtId="0" fontId="10" fillId="0" borderId="13" xfId="11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0" fontId="20" fillId="0" borderId="13" xfId="11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44" fontId="13" fillId="0" borderId="13" xfId="12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left" vertical="center" wrapText="1"/>
    </xf>
    <xf numFmtId="4" fontId="12" fillId="0" borderId="17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4" fontId="27" fillId="0" borderId="13" xfId="12" applyFont="1" applyFill="1" applyBorder="1" applyAlignment="1">
      <alignment horizontal="right" vertical="center" wrapText="1"/>
    </xf>
    <xf numFmtId="44" fontId="13" fillId="0" borderId="21" xfId="12" applyFont="1" applyFill="1" applyBorder="1" applyAlignment="1">
      <alignment horizontal="center" vertical="center" wrapText="1"/>
    </xf>
    <xf numFmtId="44" fontId="13" fillId="0" borderId="29" xfId="12" applyFont="1" applyFill="1" applyBorder="1" applyAlignment="1">
      <alignment horizontal="center" vertical="center" wrapText="1"/>
    </xf>
    <xf numFmtId="44" fontId="7" fillId="2" borderId="54" xfId="11" applyNumberFormat="1" applyFont="1" applyFill="1" applyBorder="1" applyAlignment="1">
      <alignment horizontal="center" vertical="center"/>
    </xf>
    <xf numFmtId="44" fontId="7" fillId="2" borderId="55" xfId="11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12" fillId="0" borderId="42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44" fontId="20" fillId="0" borderId="15" xfId="12" applyFont="1" applyFill="1" applyBorder="1" applyAlignment="1">
      <alignment horizontal="left" vertical="center" wrapText="1"/>
    </xf>
    <xf numFmtId="44" fontId="20" fillId="0" borderId="17" xfId="12" applyFont="1" applyFill="1" applyBorder="1" applyAlignment="1">
      <alignment horizontal="left" vertical="center" wrapText="1"/>
    </xf>
    <xf numFmtId="44" fontId="20" fillId="0" borderId="13" xfId="12" applyFont="1" applyFill="1" applyBorder="1" applyAlignment="1">
      <alignment horizontal="center" vertical="center" wrapText="1"/>
    </xf>
    <xf numFmtId="44" fontId="20" fillId="0" borderId="19" xfId="12" applyFont="1" applyFill="1" applyBorder="1" applyAlignment="1">
      <alignment horizontal="center" vertical="center" wrapText="1"/>
    </xf>
    <xf numFmtId="44" fontId="7" fillId="2" borderId="20" xfId="11" applyNumberFormat="1" applyFont="1" applyFill="1" applyBorder="1" applyAlignment="1">
      <alignment horizontal="center" vertical="center"/>
    </xf>
    <xf numFmtId="44" fontId="7" fillId="2" borderId="21" xfId="11" applyNumberFormat="1" applyFont="1" applyFill="1" applyBorder="1" applyAlignment="1">
      <alignment horizontal="center" vertical="center"/>
    </xf>
    <xf numFmtId="0" fontId="11" fillId="13" borderId="13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left" vertical="center" wrapText="1"/>
    </xf>
    <xf numFmtId="44" fontId="27" fillId="13" borderId="13" xfId="12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left" vertical="center" wrapText="1"/>
    </xf>
    <xf numFmtId="44" fontId="27" fillId="11" borderId="19" xfId="12" applyFont="1" applyFill="1" applyBorder="1" applyAlignment="1">
      <alignment horizontal="center" vertical="center" wrapText="1"/>
    </xf>
    <xf numFmtId="44" fontId="20" fillId="0" borderId="23" xfId="12" applyFont="1" applyFill="1" applyBorder="1" applyAlignment="1">
      <alignment horizontal="center" vertical="center" wrapText="1"/>
    </xf>
    <xf numFmtId="44" fontId="7" fillId="2" borderId="52" xfId="11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41" fontId="11" fillId="0" borderId="23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4" fontId="27" fillId="0" borderId="23" xfId="12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1" fontId="11" fillId="0" borderId="16" xfId="0" applyNumberFormat="1" applyFont="1" applyFill="1" applyBorder="1" applyAlignment="1">
      <alignment horizontal="left" vertical="center" wrapText="1"/>
    </xf>
    <xf numFmtId="3" fontId="14" fillId="0" borderId="16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left" vertical="center" wrapText="1"/>
    </xf>
    <xf numFmtId="4" fontId="10" fillId="0" borderId="16" xfId="0" applyNumberFormat="1" applyFont="1" applyFill="1" applyBorder="1" applyAlignment="1">
      <alignment horizontal="left" vertical="center" wrapText="1"/>
    </xf>
    <xf numFmtId="4" fontId="10" fillId="0" borderId="42" xfId="0" applyNumberFormat="1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10" fontId="13" fillId="0" borderId="13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10" fontId="16" fillId="0" borderId="13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left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44" fontId="7" fillId="2" borderId="12" xfId="11" applyNumberFormat="1" applyFont="1" applyFill="1" applyBorder="1" applyAlignment="1">
      <alignment horizontal="center" vertical="center"/>
    </xf>
    <xf numFmtId="44" fontId="7" fillId="2" borderId="7" xfId="11" applyNumberFormat="1" applyFont="1" applyFill="1" applyBorder="1" applyAlignment="1">
      <alignment horizontal="center" vertical="center"/>
    </xf>
    <xf numFmtId="44" fontId="20" fillId="0" borderId="15" xfId="12" applyFont="1" applyFill="1" applyBorder="1" applyAlignment="1">
      <alignment horizontal="center" vertical="center" wrapText="1"/>
    </xf>
    <xf numFmtId="44" fontId="27" fillId="0" borderId="15" xfId="12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44" fontId="7" fillId="2" borderId="75" xfId="11" applyNumberFormat="1" applyFont="1" applyFill="1" applyBorder="1" applyAlignment="1">
      <alignment horizontal="center" vertical="center"/>
    </xf>
    <xf numFmtId="41" fontId="14" fillId="0" borderId="19" xfId="0" applyNumberFormat="1" applyFont="1" applyFill="1" applyBorder="1" applyAlignment="1">
      <alignment horizontal="center" vertical="center" wrapText="1"/>
    </xf>
    <xf numFmtId="41" fontId="14" fillId="0" borderId="13" xfId="0" applyNumberFormat="1" applyFont="1" applyFill="1" applyBorder="1" applyAlignment="1">
      <alignment horizontal="center" vertical="center" wrapText="1"/>
    </xf>
    <xf numFmtId="10" fontId="11" fillId="0" borderId="13" xfId="0" applyNumberFormat="1" applyFont="1" applyFill="1" applyBorder="1" applyAlignment="1">
      <alignment horizontal="center" vertical="center"/>
    </xf>
    <xf numFmtId="10" fontId="27" fillId="0" borderId="13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9" fontId="20" fillId="0" borderId="15" xfId="0" applyNumberFormat="1" applyFont="1" applyFill="1" applyBorder="1" applyAlignment="1">
      <alignment horizontal="center" vertical="center" wrapText="1"/>
    </xf>
    <xf numFmtId="9" fontId="13" fillId="0" borderId="17" xfId="0" applyNumberFormat="1" applyFont="1" applyFill="1" applyBorder="1" applyAlignment="1">
      <alignment horizontal="center" vertical="center" wrapText="1"/>
    </xf>
    <xf numFmtId="10" fontId="11" fillId="0" borderId="36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10" fontId="14" fillId="0" borderId="3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left" vertical="center" wrapText="1"/>
    </xf>
    <xf numFmtId="9" fontId="27" fillId="0" borderId="15" xfId="0" applyNumberFormat="1" applyFont="1" applyFill="1" applyBorder="1" applyAlignment="1">
      <alignment horizontal="center" vertical="center" wrapText="1"/>
    </xf>
    <xf numFmtId="9" fontId="16" fillId="0" borderId="17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center" vertical="center"/>
    </xf>
    <xf numFmtId="44" fontId="20" fillId="0" borderId="16" xfId="12" applyFont="1" applyFill="1" applyBorder="1" applyAlignment="1">
      <alignment horizontal="center" vertical="center" wrapText="1"/>
    </xf>
    <xf numFmtId="44" fontId="20" fillId="0" borderId="42" xfId="12" applyFont="1" applyFill="1" applyBorder="1" applyAlignment="1">
      <alignment horizontal="center" vertical="center" wrapText="1"/>
    </xf>
    <xf numFmtId="44" fontId="7" fillId="2" borderId="57" xfId="11" applyNumberFormat="1" applyFont="1" applyFill="1" applyBorder="1" applyAlignment="1">
      <alignment horizontal="center" vertical="center"/>
    </xf>
    <xf numFmtId="4" fontId="20" fillId="10" borderId="15" xfId="0" applyNumberFormat="1" applyFont="1" applyFill="1" applyBorder="1" applyAlignment="1">
      <alignment horizontal="left" vertical="center" wrapText="1"/>
    </xf>
    <xf numFmtId="4" fontId="20" fillId="10" borderId="16" xfId="0" applyNumberFormat="1" applyFont="1" applyFill="1" applyBorder="1" applyAlignment="1">
      <alignment horizontal="left" vertical="center" wrapText="1"/>
    </xf>
    <xf numFmtId="4" fontId="20" fillId="10" borderId="42" xfId="0" applyNumberFormat="1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wrapText="1"/>
    </xf>
    <xf numFmtId="0" fontId="20" fillId="10" borderId="15" xfId="0" applyFont="1" applyFill="1" applyBorder="1" applyAlignment="1">
      <alignment horizontal="left" vertical="center" wrapText="1"/>
    </xf>
    <xf numFmtId="0" fontId="20" fillId="10" borderId="16" xfId="0" applyFont="1" applyFill="1" applyBorder="1" applyAlignment="1">
      <alignment horizontal="left" vertical="center" wrapText="1"/>
    </xf>
    <xf numFmtId="0" fontId="20" fillId="10" borderId="42" xfId="0" applyFont="1" applyFill="1" applyBorder="1" applyAlignment="1">
      <alignment horizontal="left" vertical="center" wrapText="1"/>
    </xf>
    <xf numFmtId="44" fontId="27" fillId="10" borderId="15" xfId="12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10" fontId="16" fillId="0" borderId="15" xfId="0" applyNumberFormat="1" applyFont="1" applyFill="1" applyBorder="1" applyAlignment="1">
      <alignment horizontal="center" vertical="center" wrapText="1"/>
    </xf>
    <xf numFmtId="10" fontId="13" fillId="0" borderId="15" xfId="0" applyNumberFormat="1" applyFont="1" applyFill="1" applyBorder="1" applyAlignment="1">
      <alignment horizontal="center" vertical="center" wrapText="1"/>
    </xf>
    <xf numFmtId="0" fontId="10" fillId="0" borderId="19" xfId="11" applyFont="1" applyFill="1" applyBorder="1" applyAlignment="1">
      <alignment vertical="center"/>
    </xf>
    <xf numFmtId="0" fontId="10" fillId="0" borderId="15" xfId="11" applyFont="1" applyFill="1" applyBorder="1" applyAlignment="1">
      <alignment vertical="center"/>
    </xf>
    <xf numFmtId="0" fontId="11" fillId="7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0" fontId="27" fillId="0" borderId="13" xfId="11" applyFont="1" applyFill="1" applyBorder="1" applyAlignment="1">
      <alignment horizontal="center" vertical="center" wrapText="1"/>
    </xf>
    <xf numFmtId="0" fontId="20" fillId="0" borderId="69" xfId="11" applyFont="1" applyFill="1" applyBorder="1" applyAlignment="1">
      <alignment horizontal="center" vertical="center" wrapText="1"/>
    </xf>
    <xf numFmtId="0" fontId="20" fillId="0" borderId="68" xfId="11" applyFont="1" applyFill="1" applyBorder="1" applyAlignment="1">
      <alignment horizontal="center" vertical="center"/>
    </xf>
    <xf numFmtId="0" fontId="9" fillId="0" borderId="70" xfId="11" applyFont="1" applyFill="1" applyBorder="1" applyAlignment="1">
      <alignment horizontal="center" vertical="center" wrapText="1"/>
    </xf>
    <xf numFmtId="0" fontId="9" fillId="0" borderId="8" xfId="11" applyFont="1" applyFill="1" applyBorder="1" applyAlignment="1">
      <alignment horizontal="center" vertical="center" wrapText="1"/>
    </xf>
    <xf numFmtId="0" fontId="20" fillId="0" borderId="71" xfId="11" applyFont="1" applyFill="1" applyBorder="1" applyAlignment="1">
      <alignment horizontal="center" vertical="center"/>
    </xf>
    <xf numFmtId="0" fontId="20" fillId="0" borderId="67" xfId="1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29" fillId="5" borderId="10" xfId="11" applyFont="1" applyFill="1" applyBorder="1" applyAlignment="1">
      <alignment horizontal="center" vertical="center" wrapText="1"/>
    </xf>
    <xf numFmtId="0" fontId="29" fillId="5" borderId="0" xfId="11" applyFont="1" applyFill="1" applyBorder="1" applyAlignment="1">
      <alignment horizontal="center" vertical="center" wrapText="1"/>
    </xf>
    <xf numFmtId="0" fontId="29" fillId="5" borderId="75" xfId="11" applyFont="1" applyFill="1" applyBorder="1" applyAlignment="1">
      <alignment horizontal="center" vertical="center" wrapText="1"/>
    </xf>
    <xf numFmtId="0" fontId="6" fillId="2" borderId="10" xfId="11" applyFont="1" applyFill="1" applyBorder="1" applyAlignment="1">
      <alignment horizontal="center" vertical="center"/>
    </xf>
    <xf numFmtId="0" fontId="6" fillId="2" borderId="0" xfId="11" applyFont="1" applyFill="1" applyBorder="1" applyAlignment="1">
      <alignment horizontal="center" vertical="center"/>
    </xf>
    <xf numFmtId="0" fontId="6" fillId="2" borderId="26" xfId="1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left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44" fontId="27" fillId="9" borderId="15" xfId="12" applyFont="1" applyFill="1" applyBorder="1" applyAlignment="1">
      <alignment horizontal="center" vertical="center"/>
    </xf>
    <xf numFmtId="44" fontId="27" fillId="0" borderId="16" xfId="12" applyFont="1" applyFill="1" applyBorder="1" applyAlignment="1">
      <alignment horizontal="center" vertical="center"/>
    </xf>
    <xf numFmtId="44" fontId="27" fillId="0" borderId="15" xfId="12" applyFont="1" applyFill="1" applyBorder="1" applyAlignment="1">
      <alignment horizontal="center" vertical="center"/>
    </xf>
    <xf numFmtId="44" fontId="27" fillId="0" borderId="17" xfId="12" applyFont="1" applyFill="1" applyBorder="1" applyAlignment="1">
      <alignment horizontal="center" vertical="center"/>
    </xf>
    <xf numFmtId="44" fontId="20" fillId="0" borderId="17" xfId="12" applyFont="1" applyFill="1" applyBorder="1" applyAlignment="1">
      <alignment horizontal="center" vertical="center" wrapText="1"/>
    </xf>
    <xf numFmtId="10" fontId="10" fillId="0" borderId="32" xfId="11" applyNumberFormat="1" applyFont="1" applyFill="1" applyBorder="1" applyAlignment="1">
      <alignment horizontal="center" vertical="center" wrapText="1"/>
    </xf>
    <xf numFmtId="10" fontId="10" fillId="0" borderId="0" xfId="11" applyNumberFormat="1" applyFont="1" applyFill="1" applyBorder="1" applyAlignment="1">
      <alignment horizontal="center" vertical="center" wrapText="1"/>
    </xf>
    <xf numFmtId="44" fontId="27" fillId="0" borderId="24" xfId="12" applyFont="1" applyFill="1" applyBorder="1" applyAlignment="1">
      <alignment horizontal="center" vertical="center" wrapText="1"/>
    </xf>
    <xf numFmtId="44" fontId="27" fillId="13" borderId="31" xfId="12" applyFont="1" applyFill="1" applyBorder="1" applyAlignment="1">
      <alignment horizontal="center" vertical="center" wrapText="1"/>
    </xf>
    <xf numFmtId="14" fontId="20" fillId="0" borderId="15" xfId="11" applyNumberFormat="1" applyFont="1" applyFill="1" applyBorder="1" applyAlignment="1">
      <alignment horizontal="right" vertical="center" wrapText="1"/>
    </xf>
    <xf numFmtId="14" fontId="20" fillId="0" borderId="16" xfId="11" applyNumberFormat="1" applyFont="1" applyFill="1" applyBorder="1" applyAlignment="1">
      <alignment horizontal="right" vertical="center" wrapText="1"/>
    </xf>
    <xf numFmtId="14" fontId="20" fillId="0" borderId="17" xfId="11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center" vertical="center" wrapText="1"/>
    </xf>
    <xf numFmtId="44" fontId="20" fillId="0" borderId="15" xfId="11" applyNumberFormat="1" applyFont="1" applyFill="1" applyBorder="1" applyAlignment="1">
      <alignment horizontal="center" vertical="center" wrapText="1"/>
    </xf>
    <xf numFmtId="44" fontId="20" fillId="0" borderId="16" xfId="11" applyNumberFormat="1" applyFont="1" applyFill="1" applyBorder="1" applyAlignment="1">
      <alignment horizontal="center" vertical="center" wrapText="1"/>
    </xf>
    <xf numFmtId="44" fontId="20" fillId="0" borderId="17" xfId="11" applyNumberFormat="1" applyFont="1" applyFill="1" applyBorder="1" applyAlignment="1">
      <alignment horizontal="center" vertical="center" wrapText="1"/>
    </xf>
    <xf numFmtId="14" fontId="20" fillId="0" borderId="15" xfId="12" applyNumberFormat="1" applyFont="1" applyFill="1" applyBorder="1" applyAlignment="1">
      <alignment horizontal="right" vertical="center" wrapText="1"/>
    </xf>
    <xf numFmtId="14" fontId="20" fillId="0" borderId="16" xfId="12" applyNumberFormat="1" applyFont="1" applyFill="1" applyBorder="1" applyAlignment="1">
      <alignment horizontal="right" vertical="center" wrapText="1"/>
    </xf>
    <xf numFmtId="14" fontId="20" fillId="0" borderId="17" xfId="12" applyNumberFormat="1" applyFont="1" applyFill="1" applyBorder="1" applyAlignment="1">
      <alignment horizontal="right" vertical="center" wrapText="1"/>
    </xf>
    <xf numFmtId="44" fontId="16" fillId="0" borderId="15" xfId="12" applyFont="1" applyFill="1" applyBorder="1" applyAlignment="1">
      <alignment horizontal="center" vertical="center" wrapText="1"/>
    </xf>
    <xf numFmtId="44" fontId="16" fillId="0" borderId="16" xfId="12" applyFont="1" applyFill="1" applyBorder="1" applyAlignment="1">
      <alignment horizontal="center" vertical="center" wrapText="1"/>
    </xf>
    <xf numFmtId="44" fontId="16" fillId="0" borderId="17" xfId="12" applyFont="1" applyFill="1" applyBorder="1" applyAlignment="1">
      <alignment horizontal="center" vertical="center" wrapText="1"/>
    </xf>
    <xf numFmtId="44" fontId="12" fillId="0" borderId="15" xfId="12" applyFont="1" applyFill="1" applyBorder="1" applyAlignment="1">
      <alignment horizontal="center" vertical="center" wrapText="1"/>
    </xf>
    <xf numFmtId="44" fontId="12" fillId="0" borderId="16" xfId="12" applyFont="1" applyFill="1" applyBorder="1" applyAlignment="1">
      <alignment horizontal="center" vertical="center" wrapText="1"/>
    </xf>
    <xf numFmtId="44" fontId="12" fillId="0" borderId="17" xfId="12" applyFont="1" applyFill="1" applyBorder="1" applyAlignment="1">
      <alignment horizontal="center" vertical="center" wrapText="1"/>
    </xf>
    <xf numFmtId="10" fontId="20" fillId="20" borderId="15" xfId="11" applyNumberFormat="1" applyFont="1" applyFill="1" applyBorder="1" applyAlignment="1">
      <alignment horizontal="center" vertical="center" wrapText="1"/>
    </xf>
    <xf numFmtId="10" fontId="20" fillId="20" borderId="16" xfId="11" applyNumberFormat="1" applyFont="1" applyFill="1" applyBorder="1" applyAlignment="1">
      <alignment horizontal="center" vertical="center" wrapText="1"/>
    </xf>
    <xf numFmtId="10" fontId="20" fillId="18" borderId="16" xfId="11" applyNumberFormat="1" applyFont="1" applyFill="1" applyBorder="1" applyAlignment="1">
      <alignment horizontal="center" vertical="center" wrapText="1"/>
    </xf>
    <xf numFmtId="10" fontId="20" fillId="21" borderId="16" xfId="11" applyNumberFormat="1" applyFont="1" applyFill="1" applyBorder="1" applyAlignment="1">
      <alignment horizontal="center" vertical="center" wrapText="1"/>
    </xf>
    <xf numFmtId="10" fontId="20" fillId="22" borderId="16" xfId="11" applyNumberFormat="1" applyFont="1" applyFill="1" applyBorder="1" applyAlignment="1">
      <alignment horizontal="center" vertical="center" wrapText="1"/>
    </xf>
    <xf numFmtId="10" fontId="20" fillId="23" borderId="16" xfId="11" applyNumberFormat="1" applyFont="1" applyFill="1" applyBorder="1" applyAlignment="1">
      <alignment horizontal="center" vertical="center" wrapText="1"/>
    </xf>
    <xf numFmtId="10" fontId="20" fillId="19" borderId="16" xfId="11" applyNumberFormat="1" applyFont="1" applyFill="1" applyBorder="1" applyAlignment="1">
      <alignment horizontal="center" vertical="center" wrapText="1"/>
    </xf>
    <xf numFmtId="10" fontId="20" fillId="18" borderId="15" xfId="11" applyNumberFormat="1" applyFont="1" applyFill="1" applyBorder="1" applyAlignment="1">
      <alignment horizontal="center" vertical="center" wrapText="1"/>
    </xf>
    <xf numFmtId="10" fontId="20" fillId="18" borderId="17" xfId="11" applyNumberFormat="1" applyFont="1" applyFill="1" applyBorder="1" applyAlignment="1">
      <alignment horizontal="center" vertical="center" wrapText="1"/>
    </xf>
    <xf numFmtId="10" fontId="20" fillId="23" borderId="17" xfId="11" applyNumberFormat="1" applyFont="1" applyFill="1" applyBorder="1" applyAlignment="1">
      <alignment horizontal="center" vertical="center" wrapText="1"/>
    </xf>
    <xf numFmtId="44" fontId="11" fillId="0" borderId="13" xfId="11" applyNumberFormat="1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44" fontId="27" fillId="11" borderId="31" xfId="12" applyFont="1" applyFill="1" applyBorder="1" applyAlignment="1">
      <alignment horizontal="center" vertical="center" wrapText="1"/>
    </xf>
    <xf numFmtId="14" fontId="20" fillId="0" borderId="18" xfId="12" applyNumberFormat="1" applyFont="1" applyFill="1" applyBorder="1" applyAlignment="1">
      <alignment horizontal="right" vertical="center" wrapText="1"/>
    </xf>
    <xf numFmtId="14" fontId="20" fillId="0" borderId="74" xfId="12" applyNumberFormat="1" applyFont="1" applyFill="1" applyBorder="1" applyAlignment="1">
      <alignment horizontal="right" vertical="center" wrapText="1"/>
    </xf>
    <xf numFmtId="14" fontId="20" fillId="0" borderId="26" xfId="12" applyNumberFormat="1" applyFont="1" applyFill="1" applyBorder="1" applyAlignment="1">
      <alignment horizontal="right" vertical="center" wrapText="1"/>
    </xf>
    <xf numFmtId="44" fontId="20" fillId="0" borderId="16" xfId="12" applyFont="1" applyFill="1" applyBorder="1" applyAlignment="1">
      <alignment horizontal="right" vertical="center" wrapText="1"/>
    </xf>
    <xf numFmtId="0" fontId="20" fillId="15" borderId="0" xfId="0" applyFont="1" applyFill="1" applyBorder="1" applyAlignment="1">
      <alignment horizontal="center" vertical="center" wrapText="1"/>
    </xf>
    <xf numFmtId="44" fontId="27" fillId="15" borderId="0" xfId="12" applyFont="1" applyFill="1" applyBorder="1" applyAlignment="1">
      <alignment horizontal="center" vertical="center" wrapText="1"/>
    </xf>
    <xf numFmtId="44" fontId="20" fillId="0" borderId="18" xfId="12" applyFont="1" applyFill="1" applyBorder="1" applyAlignment="1">
      <alignment horizontal="right" vertical="center" wrapText="1"/>
    </xf>
    <xf numFmtId="44" fontId="20" fillId="0" borderId="26" xfId="12" applyFont="1" applyFill="1" applyBorder="1" applyAlignment="1">
      <alignment horizontal="right" vertical="center" wrapText="1"/>
    </xf>
    <xf numFmtId="0" fontId="20" fillId="13" borderId="17" xfId="0" applyFont="1" applyFill="1" applyBorder="1" applyAlignment="1">
      <alignment horizontal="center" vertical="center" wrapText="1"/>
    </xf>
    <xf numFmtId="44" fontId="27" fillId="0" borderId="28" xfId="12" applyFont="1" applyFill="1" applyBorder="1" applyAlignment="1">
      <alignment horizontal="center" vertical="center" wrapText="1"/>
    </xf>
    <xf numFmtId="14" fontId="20" fillId="0" borderId="30" xfId="12" applyNumberFormat="1" applyFont="1" applyFill="1" applyBorder="1" applyAlignment="1">
      <alignment horizontal="right" vertical="center" wrapText="1"/>
    </xf>
    <xf numFmtId="44" fontId="20" fillId="0" borderId="13" xfId="11" applyNumberFormat="1" applyFont="1" applyFill="1" applyBorder="1" applyAlignment="1">
      <alignment horizontal="center" vertical="center" wrapText="1"/>
    </xf>
    <xf numFmtId="44" fontId="20" fillId="0" borderId="15" xfId="12" applyFont="1" applyFill="1" applyBorder="1" applyAlignment="1">
      <alignment horizontal="right" vertical="center" wrapText="1"/>
    </xf>
    <xf numFmtId="44" fontId="27" fillId="12" borderId="24" xfId="12" applyFont="1" applyFill="1" applyBorder="1" applyAlignment="1">
      <alignment horizontal="center" vertical="center" wrapText="1"/>
    </xf>
    <xf numFmtId="44" fontId="20" fillId="12" borderId="13" xfId="12" applyFont="1" applyFill="1" applyBorder="1" applyAlignment="1">
      <alignment horizontal="center" vertical="center" wrapText="1"/>
    </xf>
    <xf numFmtId="14" fontId="20" fillId="12" borderId="18" xfId="12" applyNumberFormat="1" applyFont="1" applyFill="1" applyBorder="1" applyAlignment="1">
      <alignment horizontal="right" vertical="center" wrapText="1"/>
    </xf>
    <xf numFmtId="44" fontId="20" fillId="0" borderId="13" xfId="12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4" fontId="27" fillId="0" borderId="31" xfId="12" applyFont="1" applyFill="1" applyBorder="1" applyAlignment="1">
      <alignment horizontal="center" vertical="center" wrapText="1"/>
    </xf>
    <xf numFmtId="14" fontId="20" fillId="0" borderId="32" xfId="12" applyNumberFormat="1" applyFont="1" applyFill="1" applyBorder="1" applyAlignment="1">
      <alignment horizontal="right" vertical="center" wrapText="1"/>
    </xf>
    <xf numFmtId="14" fontId="20" fillId="0" borderId="33" xfId="12" applyNumberFormat="1" applyFont="1" applyFill="1" applyBorder="1" applyAlignment="1">
      <alignment horizontal="right" vertical="center" wrapText="1"/>
    </xf>
    <xf numFmtId="44" fontId="20" fillId="0" borderId="32" xfId="12" applyFont="1" applyFill="1" applyBorder="1" applyAlignment="1">
      <alignment horizontal="right" vertical="center" wrapText="1"/>
    </xf>
    <xf numFmtId="44" fontId="20" fillId="0" borderId="33" xfId="12" applyFont="1" applyFill="1" applyBorder="1" applyAlignment="1">
      <alignment horizontal="center" vertical="center" wrapText="1"/>
    </xf>
    <xf numFmtId="44" fontId="20" fillId="0" borderId="30" xfId="12" applyFont="1" applyFill="1" applyBorder="1" applyAlignment="1">
      <alignment horizontal="center" vertical="center" wrapText="1"/>
    </xf>
    <xf numFmtId="44" fontId="20" fillId="0" borderId="74" xfId="12" applyFont="1" applyFill="1" applyBorder="1" applyAlignment="1">
      <alignment horizontal="center" vertical="center" wrapText="1"/>
    </xf>
    <xf numFmtId="44" fontId="27" fillId="13" borderId="24" xfId="12" applyFont="1" applyFill="1" applyBorder="1" applyAlignment="1">
      <alignment horizontal="center" vertical="center" wrapText="1"/>
    </xf>
    <xf numFmtId="14" fontId="20" fillId="0" borderId="25" xfId="12" applyNumberFormat="1" applyFont="1" applyFill="1" applyBorder="1" applyAlignment="1">
      <alignment horizontal="right" vertical="center" wrapText="1"/>
    </xf>
    <xf numFmtId="44" fontId="20" fillId="0" borderId="36" xfId="12" applyFont="1" applyFill="1" applyBorder="1" applyAlignment="1">
      <alignment horizontal="center" vertical="center" wrapText="1"/>
    </xf>
    <xf numFmtId="44" fontId="7" fillId="2" borderId="85" xfId="11" applyNumberFormat="1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horizontal="center" vertical="center" wrapText="1"/>
    </xf>
    <xf numFmtId="44" fontId="27" fillId="13" borderId="28" xfId="12" applyFont="1" applyFill="1" applyBorder="1" applyAlignment="1">
      <alignment horizontal="center" vertical="center" wrapText="1"/>
    </xf>
    <xf numFmtId="44" fontId="27" fillId="0" borderId="30" xfId="12" applyFont="1" applyFill="1" applyBorder="1" applyAlignment="1">
      <alignment horizontal="center" vertical="center" wrapText="1"/>
    </xf>
    <xf numFmtId="44" fontId="27" fillId="0" borderId="74" xfId="12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14" fontId="20" fillId="0" borderId="86" xfId="12" applyNumberFormat="1" applyFont="1" applyFill="1" applyBorder="1" applyAlignment="1">
      <alignment horizontal="right" vertical="center" wrapText="1"/>
    </xf>
    <xf numFmtId="44" fontId="20" fillId="0" borderId="25" xfId="12" applyFont="1" applyFill="1" applyBorder="1" applyAlignment="1">
      <alignment horizontal="center" vertical="center" wrapText="1"/>
    </xf>
    <xf numFmtId="44" fontId="20" fillId="0" borderId="25" xfId="12" applyFont="1" applyFill="1" applyBorder="1" applyAlignment="1">
      <alignment horizontal="left" vertical="center" wrapText="1"/>
    </xf>
    <xf numFmtId="44" fontId="20" fillId="0" borderId="74" xfId="12" applyFont="1" applyFill="1" applyBorder="1" applyAlignment="1">
      <alignment horizontal="left" vertical="center" wrapText="1"/>
    </xf>
    <xf numFmtId="0" fontId="20" fillId="13" borderId="16" xfId="0" applyFont="1" applyFill="1" applyBorder="1" applyAlignment="1">
      <alignment horizontal="center" vertical="center" wrapText="1"/>
    </xf>
    <xf numFmtId="44" fontId="27" fillId="0" borderId="24" xfId="12" applyFont="1" applyFill="1" applyBorder="1" applyAlignment="1">
      <alignment horizontal="center" vertical="center"/>
    </xf>
    <xf numFmtId="44" fontId="27" fillId="13" borderId="34" xfId="12" applyFont="1" applyFill="1" applyBorder="1" applyAlignment="1">
      <alignment horizontal="center" vertical="center"/>
    </xf>
    <xf numFmtId="44" fontId="27" fillId="13" borderId="31" xfId="12" applyFont="1" applyFill="1" applyBorder="1" applyAlignment="1">
      <alignment horizontal="center" vertical="center"/>
    </xf>
    <xf numFmtId="14" fontId="20" fillId="0" borderId="18" xfId="12" applyNumberFormat="1" applyFont="1" applyFill="1" applyBorder="1" applyAlignment="1">
      <alignment horizontal="right" vertical="center"/>
    </xf>
    <xf numFmtId="14" fontId="20" fillId="7" borderId="26" xfId="12" applyNumberFormat="1" applyFont="1" applyFill="1" applyBorder="1" applyAlignment="1">
      <alignment horizontal="right" vertical="center"/>
    </xf>
    <xf numFmtId="14" fontId="20" fillId="7" borderId="74" xfId="12" applyNumberFormat="1" applyFont="1" applyFill="1" applyBorder="1" applyAlignment="1">
      <alignment horizontal="right" vertical="center"/>
    </xf>
    <xf numFmtId="44" fontId="27" fillId="13" borderId="34" xfId="12" applyFont="1" applyFill="1" applyBorder="1" applyAlignment="1">
      <alignment horizontal="center" vertical="center" wrapText="1"/>
    </xf>
    <xf numFmtId="14" fontId="20" fillId="0" borderId="15" xfId="12" applyNumberFormat="1" applyFont="1" applyFill="1" applyBorder="1" applyAlignment="1">
      <alignment horizontal="center" vertical="center" wrapText="1"/>
    </xf>
    <xf numFmtId="14" fontId="20" fillId="0" borderId="16" xfId="12" applyNumberFormat="1" applyFont="1" applyFill="1" applyBorder="1" applyAlignment="1">
      <alignment horizontal="center" vertical="center" wrapText="1"/>
    </xf>
    <xf numFmtId="14" fontId="20" fillId="0" borderId="17" xfId="12" applyNumberFormat="1" applyFont="1" applyFill="1" applyBorder="1" applyAlignment="1">
      <alignment horizontal="center" vertical="center" wrapText="1"/>
    </xf>
    <xf numFmtId="44" fontId="13" fillId="0" borderId="32" xfId="12" applyFont="1" applyFill="1" applyBorder="1" applyAlignment="1">
      <alignment horizontal="right" vertical="center" wrapText="1"/>
    </xf>
    <xf numFmtId="44" fontId="13" fillId="0" borderId="0" xfId="12" applyFont="1" applyFill="1" applyBorder="1" applyAlignment="1">
      <alignment horizontal="center" vertical="center" wrapText="1"/>
    </xf>
    <xf numFmtId="14" fontId="20" fillId="0" borderId="0" xfId="12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center" vertical="center" wrapText="1"/>
    </xf>
    <xf numFmtId="44" fontId="13" fillId="0" borderId="15" xfId="12" applyFont="1" applyFill="1" applyBorder="1" applyAlignment="1">
      <alignment horizontal="right" vertical="center" wrapText="1"/>
    </xf>
    <xf numFmtId="44" fontId="13" fillId="0" borderId="17" xfId="12" applyFont="1" applyFill="1" applyBorder="1" applyAlignment="1">
      <alignment horizontal="right" vertical="center" wrapText="1"/>
    </xf>
    <xf numFmtId="44" fontId="10" fillId="0" borderId="13" xfId="12" applyFont="1" applyFill="1" applyBorder="1" applyAlignment="1">
      <alignment horizontal="center" vertical="center" wrapText="1"/>
    </xf>
    <xf numFmtId="44" fontId="9" fillId="0" borderId="16" xfId="12" applyFont="1" applyFill="1" applyBorder="1" applyAlignment="1">
      <alignment horizontal="center" vertical="center" wrapText="1"/>
    </xf>
    <xf numFmtId="41" fontId="11" fillId="0" borderId="15" xfId="0" applyNumberFormat="1" applyFont="1" applyFill="1" applyBorder="1" applyAlignment="1">
      <alignment horizontal="center" vertical="center" wrapText="1"/>
    </xf>
    <xf numFmtId="41" fontId="11" fillId="9" borderId="16" xfId="0" applyNumberFormat="1" applyFont="1" applyFill="1" applyBorder="1" applyAlignment="1">
      <alignment horizontal="center" vertical="center" wrapText="1"/>
    </xf>
    <xf numFmtId="44" fontId="27" fillId="9" borderId="34" xfId="12" applyFont="1" applyFill="1" applyBorder="1" applyAlignment="1">
      <alignment horizontal="center" vertical="center" wrapText="1"/>
    </xf>
    <xf numFmtId="44" fontId="20" fillId="0" borderId="30" xfId="12" applyFont="1" applyFill="1" applyBorder="1" applyAlignment="1">
      <alignment horizontal="right" vertical="center" wrapText="1"/>
    </xf>
    <xf numFmtId="41" fontId="11" fillId="0" borderId="13" xfId="0" applyNumberFormat="1" applyFont="1" applyFill="1" applyBorder="1" applyAlignment="1">
      <alignment horizontal="center" vertical="center" wrapText="1"/>
    </xf>
    <xf numFmtId="41" fontId="11" fillId="13" borderId="13" xfId="0" applyNumberFormat="1" applyFont="1" applyFill="1" applyBorder="1" applyAlignment="1">
      <alignment horizontal="center" vertical="center" wrapText="1"/>
    </xf>
    <xf numFmtId="44" fontId="13" fillId="0" borderId="13" xfId="12" applyFont="1" applyFill="1" applyBorder="1" applyAlignment="1">
      <alignment horizontal="right" vertical="center" wrapText="1"/>
    </xf>
    <xf numFmtId="44" fontId="16" fillId="0" borderId="13" xfId="12" applyFont="1" applyFill="1" applyBorder="1" applyAlignment="1">
      <alignment horizontal="center" vertical="center" wrapText="1"/>
    </xf>
    <xf numFmtId="41" fontId="11" fillId="11" borderId="0" xfId="0" applyNumberFormat="1" applyFont="1" applyFill="1" applyBorder="1" applyAlignment="1">
      <alignment horizontal="center" vertical="center" wrapText="1"/>
    </xf>
    <xf numFmtId="44" fontId="27" fillId="11" borderId="0" xfId="12" applyFont="1" applyFill="1" applyBorder="1" applyAlignment="1">
      <alignment horizontal="center" vertical="center" wrapText="1"/>
    </xf>
    <xf numFmtId="44" fontId="13" fillId="0" borderId="18" xfId="12" applyFont="1" applyFill="1" applyBorder="1" applyAlignment="1">
      <alignment horizontal="right" vertical="center" wrapText="1"/>
    </xf>
    <xf numFmtId="44" fontId="13" fillId="0" borderId="26" xfId="12" applyFont="1" applyFill="1" applyBorder="1" applyAlignment="1">
      <alignment horizontal="right" vertical="center" wrapText="1"/>
    </xf>
    <xf numFmtId="0" fontId="6" fillId="3" borderId="13" xfId="11" applyFont="1" applyBorder="1" applyAlignment="1">
      <alignment horizontal="center"/>
    </xf>
    <xf numFmtId="0" fontId="6" fillId="3" borderId="16" xfId="11" applyFont="1" applyBorder="1" applyAlignment="1">
      <alignment horizontal="center"/>
    </xf>
    <xf numFmtId="44" fontId="20" fillId="0" borderId="13" xfId="11" applyNumberFormat="1" applyFont="1" applyFill="1" applyBorder="1" applyAlignment="1">
      <alignment horizontal="right" vertical="center" wrapText="1"/>
    </xf>
    <xf numFmtId="14" fontId="20" fillId="12" borderId="30" xfId="12" applyNumberFormat="1" applyFont="1" applyFill="1" applyBorder="1" applyAlignment="1">
      <alignment horizontal="right" vertical="center" wrapText="1"/>
    </xf>
    <xf numFmtId="44" fontId="13" fillId="12" borderId="13" xfId="12" applyFont="1" applyFill="1" applyBorder="1" applyAlignment="1">
      <alignment horizontal="right" vertical="center" wrapText="1"/>
    </xf>
    <xf numFmtId="44" fontId="13" fillId="12" borderId="15" xfId="12" applyFont="1" applyFill="1" applyBorder="1" applyAlignment="1">
      <alignment horizontal="center" vertical="center" wrapText="1"/>
    </xf>
    <xf numFmtId="44" fontId="10" fillId="0" borderId="13" xfId="11" applyNumberFormat="1" applyFont="1" applyFill="1" applyBorder="1" applyAlignment="1">
      <alignment horizontal="center" vertical="center" wrapText="1"/>
    </xf>
    <xf numFmtId="44" fontId="7" fillId="2" borderId="78" xfId="11" applyNumberFormat="1" applyFont="1" applyFill="1" applyBorder="1" applyAlignment="1">
      <alignment horizontal="center" vertical="center"/>
    </xf>
    <xf numFmtId="44" fontId="7" fillId="2" borderId="92" xfId="11" applyNumberFormat="1" applyFont="1" applyFill="1" applyBorder="1" applyAlignment="1">
      <alignment horizontal="center" vertical="center"/>
    </xf>
    <xf numFmtId="4" fontId="13" fillId="12" borderId="36" xfId="0" applyNumberFormat="1" applyFont="1" applyFill="1" applyBorder="1" applyAlignment="1">
      <alignment horizontal="center" vertical="center" wrapText="1"/>
    </xf>
    <xf numFmtId="4" fontId="13" fillId="12" borderId="17" xfId="0" applyNumberFormat="1" applyFont="1" applyFill="1" applyBorder="1" applyAlignment="1">
      <alignment horizontal="center" vertical="center" wrapText="1"/>
    </xf>
    <xf numFmtId="0" fontId="16" fillId="12" borderId="37" xfId="0" applyFont="1" applyFill="1" applyBorder="1" applyAlignment="1">
      <alignment horizontal="right" vertical="center" wrapText="1"/>
    </xf>
    <xf numFmtId="0" fontId="16" fillId="12" borderId="31" xfId="0" applyFont="1" applyFill="1" applyBorder="1" applyAlignment="1">
      <alignment horizontal="right" vertical="center" wrapText="1"/>
    </xf>
    <xf numFmtId="44" fontId="20" fillId="12" borderId="13" xfId="11" applyNumberFormat="1" applyFont="1" applyFill="1" applyBorder="1" applyAlignment="1">
      <alignment horizontal="center" vertical="center" wrapText="1"/>
    </xf>
    <xf numFmtId="14" fontId="20" fillId="12" borderId="56" xfId="12" applyNumberFormat="1" applyFont="1" applyFill="1" applyBorder="1" applyAlignment="1">
      <alignment horizontal="right" vertical="center" wrapText="1"/>
    </xf>
    <xf numFmtId="14" fontId="20" fillId="12" borderId="33" xfId="12" applyNumberFormat="1" applyFont="1" applyFill="1" applyBorder="1" applyAlignment="1">
      <alignment horizontal="right" vertical="center" wrapText="1"/>
    </xf>
    <xf numFmtId="44" fontId="20" fillId="12" borderId="56" xfId="12" applyFont="1" applyFill="1" applyBorder="1" applyAlignment="1">
      <alignment horizontal="right" vertical="center" wrapText="1"/>
    </xf>
    <xf numFmtId="14" fontId="20" fillId="10" borderId="26" xfId="12" applyNumberFormat="1" applyFont="1" applyFill="1" applyBorder="1" applyAlignment="1">
      <alignment horizontal="right" vertical="center" wrapText="1"/>
    </xf>
    <xf numFmtId="14" fontId="20" fillId="10" borderId="74" xfId="12" applyNumberFormat="1" applyFont="1" applyFill="1" applyBorder="1" applyAlignment="1">
      <alignment horizontal="right" vertical="center" wrapText="1"/>
    </xf>
    <xf numFmtId="44" fontId="16" fillId="0" borderId="15" xfId="12" applyFont="1" applyFill="1" applyBorder="1" applyAlignment="1">
      <alignment horizontal="right" vertical="center" wrapText="1"/>
    </xf>
    <xf numFmtId="44" fontId="16" fillId="0" borderId="16" xfId="12" applyFont="1" applyFill="1" applyBorder="1" applyAlignment="1">
      <alignment horizontal="right" vertical="center" wrapText="1"/>
    </xf>
    <xf numFmtId="44" fontId="16" fillId="0" borderId="17" xfId="12" applyFont="1" applyFill="1" applyBorder="1" applyAlignment="1">
      <alignment horizontal="right" vertical="center" wrapText="1"/>
    </xf>
    <xf numFmtId="14" fontId="20" fillId="0" borderId="30" xfId="11" applyNumberFormat="1" applyFont="1" applyFill="1" applyBorder="1" applyAlignment="1">
      <alignment horizontal="right" vertical="center" wrapText="1"/>
    </xf>
    <xf numFmtId="14" fontId="20" fillId="0" borderId="26" xfId="11" applyNumberFormat="1" applyFont="1" applyFill="1" applyBorder="1" applyAlignment="1">
      <alignment horizontal="right" vertical="center" wrapText="1"/>
    </xf>
    <xf numFmtId="14" fontId="20" fillId="0" borderId="86" xfId="11" applyNumberFormat="1" applyFont="1" applyFill="1" applyBorder="1" applyAlignment="1">
      <alignment horizontal="right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20" fillId="12" borderId="16" xfId="0" applyFont="1" applyFill="1" applyBorder="1" applyAlignment="1">
      <alignment horizontal="center" vertical="center" wrapText="1"/>
    </xf>
    <xf numFmtId="0" fontId="20" fillId="12" borderId="17" xfId="0" applyFont="1" applyFill="1" applyBorder="1" applyAlignment="1">
      <alignment horizontal="center" vertical="center" wrapText="1"/>
    </xf>
    <xf numFmtId="44" fontId="27" fillId="12" borderId="28" xfId="12" applyFont="1" applyFill="1" applyBorder="1" applyAlignment="1">
      <alignment horizontal="center" vertical="center" wrapText="1"/>
    </xf>
    <xf numFmtId="1" fontId="27" fillId="20" borderId="15" xfId="11" applyNumberFormat="1" applyFont="1" applyFill="1" applyBorder="1" applyAlignment="1">
      <alignment horizontal="center" vertical="center"/>
    </xf>
    <xf numFmtId="1" fontId="27" fillId="20" borderId="16" xfId="11" applyNumberFormat="1" applyFont="1" applyFill="1" applyBorder="1" applyAlignment="1">
      <alignment horizontal="center" vertical="center"/>
    </xf>
    <xf numFmtId="1" fontId="27" fillId="20" borderId="17" xfId="11" applyNumberFormat="1" applyFont="1" applyFill="1" applyBorder="1" applyAlignment="1">
      <alignment horizontal="center" vertical="center"/>
    </xf>
    <xf numFmtId="10" fontId="20" fillId="23" borderId="15" xfId="11" applyNumberFormat="1" applyFont="1" applyFill="1" applyBorder="1" applyAlignment="1">
      <alignment horizontal="center" vertical="center" wrapText="1"/>
    </xf>
    <xf numFmtId="10" fontId="20" fillId="20" borderId="15" xfId="11" applyNumberFormat="1" applyFont="1" applyFill="1" applyBorder="1" applyAlignment="1">
      <alignment horizontal="left" vertical="center" wrapText="1"/>
    </xf>
    <xf numFmtId="10" fontId="20" fillId="20" borderId="16" xfId="11" applyNumberFormat="1" applyFont="1" applyFill="1" applyBorder="1" applyAlignment="1">
      <alignment horizontal="left" vertical="center" wrapText="1"/>
    </xf>
    <xf numFmtId="10" fontId="20" fillId="20" borderId="17" xfId="11" applyNumberFormat="1" applyFont="1" applyFill="1" applyBorder="1" applyAlignment="1">
      <alignment horizontal="left" vertical="center" wrapText="1"/>
    </xf>
    <xf numFmtId="44" fontId="27" fillId="0" borderId="24" xfId="11" applyNumberFormat="1" applyFont="1" applyFill="1" applyBorder="1" applyAlignment="1">
      <alignment horizontal="center" vertical="center" wrapText="1"/>
    </xf>
    <xf numFmtId="44" fontId="27" fillId="13" borderId="34" xfId="11" applyNumberFormat="1" applyFont="1" applyFill="1" applyBorder="1" applyAlignment="1">
      <alignment horizontal="center" vertical="center" wrapText="1"/>
    </xf>
    <xf numFmtId="44" fontId="27" fillId="13" borderId="48" xfId="11" applyNumberFormat="1" applyFont="1" applyFill="1" applyBorder="1" applyAlignment="1">
      <alignment horizontal="center" vertical="center" wrapText="1"/>
    </xf>
    <xf numFmtId="10" fontId="20" fillId="18" borderId="13" xfId="11" applyNumberFormat="1" applyFont="1" applyFill="1" applyBorder="1" applyAlignment="1">
      <alignment horizontal="center" vertical="center" wrapText="1"/>
    </xf>
    <xf numFmtId="10" fontId="20" fillId="19" borderId="15" xfId="11" applyNumberFormat="1" applyFont="1" applyFill="1" applyBorder="1" applyAlignment="1">
      <alignment horizontal="center" vertical="center" wrapText="1"/>
    </xf>
    <xf numFmtId="10" fontId="20" fillId="22" borderId="15" xfId="11" applyNumberFormat="1" applyFont="1" applyFill="1" applyBorder="1" applyAlignment="1">
      <alignment horizontal="center" vertical="center" wrapText="1"/>
    </xf>
    <xf numFmtId="10" fontId="20" fillId="22" borderId="17" xfId="11" applyNumberFormat="1" applyFont="1" applyFill="1" applyBorder="1" applyAlignment="1">
      <alignment horizontal="center" vertical="center" wrapText="1"/>
    </xf>
    <xf numFmtId="10" fontId="20" fillId="0" borderId="15" xfId="11" applyNumberFormat="1" applyFont="1" applyFill="1" applyBorder="1" applyAlignment="1">
      <alignment horizontal="center" vertical="center" wrapText="1"/>
    </xf>
    <xf numFmtId="10" fontId="20" fillId="0" borderId="16" xfId="11" applyNumberFormat="1" applyFont="1" applyFill="1" applyBorder="1" applyAlignment="1">
      <alignment horizontal="center" vertical="center" wrapText="1"/>
    </xf>
    <xf numFmtId="10" fontId="20" fillId="0" borderId="17" xfId="11" applyNumberFormat="1" applyFont="1" applyFill="1" applyBorder="1" applyAlignment="1">
      <alignment horizontal="center" vertical="center" wrapText="1"/>
    </xf>
    <xf numFmtId="10" fontId="20" fillId="20" borderId="17" xfId="11" applyNumberFormat="1" applyFont="1" applyFill="1" applyBorder="1" applyAlignment="1">
      <alignment horizontal="center" vertical="center" wrapText="1"/>
    </xf>
    <xf numFmtId="10" fontId="20" fillId="21" borderId="15" xfId="11" applyNumberFormat="1" applyFont="1" applyFill="1" applyBorder="1" applyAlignment="1">
      <alignment horizontal="center" vertical="center" wrapText="1"/>
    </xf>
    <xf numFmtId="10" fontId="20" fillId="21" borderId="17" xfId="11" applyNumberFormat="1" applyFont="1" applyFill="1" applyBorder="1" applyAlignment="1">
      <alignment horizontal="center" vertical="center" wrapText="1"/>
    </xf>
    <xf numFmtId="1" fontId="27" fillId="0" borderId="15" xfId="11" applyNumberFormat="1" applyFont="1" applyFill="1" applyBorder="1" applyAlignment="1">
      <alignment horizontal="center" vertical="center"/>
    </xf>
    <xf numFmtId="1" fontId="27" fillId="0" borderId="16" xfId="11" applyNumberFormat="1" applyFont="1" applyFill="1" applyBorder="1" applyAlignment="1">
      <alignment horizontal="center" vertical="center"/>
    </xf>
    <xf numFmtId="1" fontId="27" fillId="0" borderId="17" xfId="11" applyNumberFormat="1" applyFont="1" applyFill="1" applyBorder="1" applyAlignment="1">
      <alignment horizontal="center" vertical="center"/>
    </xf>
    <xf numFmtId="1" fontId="27" fillId="18" borderId="13" xfId="11" applyNumberFormat="1" applyFont="1" applyFill="1" applyBorder="1" applyAlignment="1">
      <alignment horizontal="center" vertical="center"/>
    </xf>
    <xf numFmtId="1" fontId="27" fillId="22" borderId="15" xfId="11" applyNumberFormat="1" applyFont="1" applyFill="1" applyBorder="1" applyAlignment="1">
      <alignment horizontal="center" vertical="center"/>
    </xf>
    <xf numFmtId="1" fontId="27" fillId="22" borderId="16" xfId="11" applyNumberFormat="1" applyFont="1" applyFill="1" applyBorder="1" applyAlignment="1">
      <alignment horizontal="center" vertical="center"/>
    </xf>
    <xf numFmtId="1" fontId="27" fillId="22" borderId="17" xfId="11" applyNumberFormat="1" applyFont="1" applyFill="1" applyBorder="1" applyAlignment="1">
      <alignment horizontal="center" vertical="center"/>
    </xf>
    <xf numFmtId="1" fontId="27" fillId="23" borderId="15" xfId="11" applyNumberFormat="1" applyFont="1" applyFill="1" applyBorder="1" applyAlignment="1">
      <alignment horizontal="center" vertical="center"/>
    </xf>
    <xf numFmtId="1" fontId="27" fillId="23" borderId="16" xfId="11" applyNumberFormat="1" applyFont="1" applyFill="1" applyBorder="1" applyAlignment="1">
      <alignment horizontal="center" vertical="center"/>
    </xf>
    <xf numFmtId="1" fontId="27" fillId="23" borderId="17" xfId="11" applyNumberFormat="1" applyFont="1" applyFill="1" applyBorder="1" applyAlignment="1">
      <alignment horizontal="center" vertical="center"/>
    </xf>
    <xf numFmtId="1" fontId="27" fillId="17" borderId="15" xfId="11" applyNumberFormat="1" applyFont="1" applyFill="1" applyBorder="1" applyAlignment="1">
      <alignment horizontal="center" vertical="center"/>
    </xf>
    <xf numFmtId="1" fontId="27" fillId="17" borderId="16" xfId="11" applyNumberFormat="1" applyFont="1" applyFill="1" applyBorder="1" applyAlignment="1">
      <alignment horizontal="center" vertical="center"/>
    </xf>
    <xf numFmtId="1" fontId="27" fillId="17" borderId="17" xfId="11" applyNumberFormat="1" applyFont="1" applyFill="1" applyBorder="1" applyAlignment="1">
      <alignment horizontal="center" vertical="center"/>
    </xf>
    <xf numFmtId="1" fontId="20" fillId="17" borderId="15" xfId="11" applyNumberFormat="1" applyFont="1" applyFill="1" applyBorder="1" applyAlignment="1">
      <alignment horizontal="left" vertical="center"/>
    </xf>
    <xf numFmtId="1" fontId="20" fillId="17" borderId="16" xfId="11" applyNumberFormat="1" applyFont="1" applyFill="1" applyBorder="1" applyAlignment="1">
      <alignment horizontal="left" vertical="center"/>
    </xf>
    <xf numFmtId="1" fontId="20" fillId="17" borderId="17" xfId="11" applyNumberFormat="1" applyFont="1" applyFill="1" applyBorder="1" applyAlignment="1">
      <alignment horizontal="left" vertical="center"/>
    </xf>
    <xf numFmtId="0" fontId="20" fillId="20" borderId="15" xfId="11" applyFont="1" applyFill="1" applyBorder="1" applyAlignment="1">
      <alignment horizontal="justify" vertical="center" wrapText="1"/>
    </xf>
    <xf numFmtId="0" fontId="20" fillId="20" borderId="16" xfId="11" applyFont="1" applyFill="1" applyBorder="1" applyAlignment="1">
      <alignment horizontal="justify" vertical="center" wrapText="1"/>
    </xf>
    <xf numFmtId="0" fontId="20" fillId="20" borderId="17" xfId="11" applyFont="1" applyFill="1" applyBorder="1" applyAlignment="1">
      <alignment horizontal="justify" vertical="center" wrapText="1"/>
    </xf>
    <xf numFmtId="0" fontId="20" fillId="18" borderId="15" xfId="11" applyFont="1" applyFill="1" applyBorder="1" applyAlignment="1">
      <alignment horizontal="justify" vertical="center" wrapText="1"/>
    </xf>
    <xf numFmtId="0" fontId="20" fillId="18" borderId="16" xfId="11" applyFont="1" applyFill="1" applyBorder="1" applyAlignment="1">
      <alignment horizontal="justify" vertical="center" wrapText="1"/>
    </xf>
    <xf numFmtId="0" fontId="20" fillId="18" borderId="17" xfId="11" applyFont="1" applyFill="1" applyBorder="1" applyAlignment="1">
      <alignment horizontal="justify" vertical="center" wrapText="1"/>
    </xf>
    <xf numFmtId="0" fontId="20" fillId="21" borderId="15" xfId="11" applyFont="1" applyFill="1" applyBorder="1" applyAlignment="1">
      <alignment horizontal="justify" vertical="center" wrapText="1"/>
    </xf>
    <xf numFmtId="0" fontId="20" fillId="21" borderId="16" xfId="11" applyFont="1" applyFill="1" applyBorder="1" applyAlignment="1">
      <alignment horizontal="justify" vertical="center" wrapText="1"/>
    </xf>
    <xf numFmtId="0" fontId="20" fillId="21" borderId="17" xfId="11" applyFont="1" applyFill="1" applyBorder="1" applyAlignment="1">
      <alignment horizontal="justify" vertical="center" wrapText="1"/>
    </xf>
    <xf numFmtId="0" fontId="20" fillId="23" borderId="15" xfId="11" applyFont="1" applyFill="1" applyBorder="1" applyAlignment="1">
      <alignment horizontal="left" vertical="center" wrapText="1"/>
    </xf>
    <xf numFmtId="0" fontId="20" fillId="23" borderId="16" xfId="11" applyFont="1" applyFill="1" applyBorder="1" applyAlignment="1">
      <alignment horizontal="left" vertical="center" wrapText="1"/>
    </xf>
    <xf numFmtId="0" fontId="20" fillId="23" borderId="17" xfId="11" applyFont="1" applyFill="1" applyBorder="1" applyAlignment="1">
      <alignment horizontal="left" vertical="center" wrapText="1"/>
    </xf>
    <xf numFmtId="0" fontId="20" fillId="17" borderId="15" xfId="11" applyFont="1" applyFill="1" applyBorder="1" applyAlignment="1">
      <alignment horizontal="justify" vertical="center" wrapText="1"/>
    </xf>
    <xf numFmtId="0" fontId="20" fillId="17" borderId="16" xfId="11" applyFont="1" applyFill="1" applyBorder="1" applyAlignment="1">
      <alignment horizontal="justify" vertical="center" wrapText="1"/>
    </xf>
    <xf numFmtId="0" fontId="20" fillId="17" borderId="17" xfId="11" applyFont="1" applyFill="1" applyBorder="1" applyAlignment="1">
      <alignment horizontal="justify" vertical="center" wrapText="1"/>
    </xf>
    <xf numFmtId="0" fontId="20" fillId="22" borderId="15" xfId="11" applyFont="1" applyFill="1" applyBorder="1" applyAlignment="1">
      <alignment horizontal="justify" vertical="center" wrapText="1"/>
    </xf>
    <xf numFmtId="0" fontId="20" fillId="22" borderId="16" xfId="11" applyFont="1" applyFill="1" applyBorder="1" applyAlignment="1">
      <alignment horizontal="justify" vertical="center" wrapText="1"/>
    </xf>
    <xf numFmtId="0" fontId="20" fillId="22" borderId="17" xfId="11" applyFont="1" applyFill="1" applyBorder="1" applyAlignment="1">
      <alignment horizontal="justify" vertical="center" wrapText="1"/>
    </xf>
    <xf numFmtId="0" fontId="20" fillId="23" borderId="15" xfId="11" applyFont="1" applyFill="1" applyBorder="1" applyAlignment="1">
      <alignment horizontal="justify" vertical="center" wrapText="1"/>
    </xf>
    <xf numFmtId="0" fontId="20" fillId="23" borderId="16" xfId="11" applyFont="1" applyFill="1" applyBorder="1" applyAlignment="1">
      <alignment horizontal="justify" vertical="center" wrapText="1"/>
    </xf>
    <xf numFmtId="0" fontId="20" fillId="23" borderId="17" xfId="11" applyFont="1" applyFill="1" applyBorder="1" applyAlignment="1">
      <alignment horizontal="justify" vertical="center" wrapText="1"/>
    </xf>
    <xf numFmtId="0" fontId="20" fillId="19" borderId="15" xfId="11" applyFont="1" applyFill="1" applyBorder="1" applyAlignment="1">
      <alignment horizontal="justify" vertical="center" wrapText="1"/>
    </xf>
    <xf numFmtId="0" fontId="20" fillId="19" borderId="16" xfId="11" applyFont="1" applyFill="1" applyBorder="1" applyAlignment="1">
      <alignment horizontal="justify" vertical="center" wrapText="1"/>
    </xf>
    <xf numFmtId="0" fontId="20" fillId="18" borderId="13" xfId="11" applyFont="1" applyFill="1" applyBorder="1" applyAlignment="1">
      <alignment horizontal="justify" vertical="center" wrapText="1"/>
    </xf>
    <xf numFmtId="0" fontId="20" fillId="23" borderId="13" xfId="1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12" borderId="60" xfId="0" applyFont="1" applyFill="1" applyBorder="1" applyAlignment="1">
      <alignment horizontal="left" vertical="center" wrapText="1"/>
    </xf>
    <xf numFmtId="0" fontId="13" fillId="0" borderId="90" xfId="0" applyFont="1" applyFill="1" applyBorder="1" applyAlignment="1">
      <alignment horizontal="left" vertical="center" wrapText="1"/>
    </xf>
    <xf numFmtId="41" fontId="14" fillId="0" borderId="17" xfId="0" applyNumberFormat="1" applyFont="1" applyFill="1" applyBorder="1" applyAlignment="1">
      <alignment horizontal="center" vertical="center" wrapText="1"/>
    </xf>
    <xf numFmtId="44" fontId="20" fillId="0" borderId="74" xfId="12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44" fontId="14" fillId="0" borderId="15" xfId="12" applyFont="1" applyFill="1" applyBorder="1" applyAlignment="1">
      <alignment horizontal="center" vertical="center" wrapText="1"/>
    </xf>
    <xf numFmtId="44" fontId="14" fillId="0" borderId="16" xfId="12" applyFont="1" applyFill="1" applyBorder="1" applyAlignment="1">
      <alignment horizontal="center" vertical="center" wrapText="1"/>
    </xf>
    <xf numFmtId="44" fontId="14" fillId="0" borderId="42" xfId="12" applyFont="1" applyFill="1" applyBorder="1" applyAlignment="1">
      <alignment horizontal="center" vertical="center" wrapText="1"/>
    </xf>
    <xf numFmtId="0" fontId="20" fillId="0" borderId="24" xfId="11" applyFont="1" applyFill="1" applyBorder="1" applyAlignment="1">
      <alignment horizontal="left" vertical="center" wrapText="1"/>
    </xf>
    <xf numFmtId="0" fontId="10" fillId="0" borderId="16" xfId="11" applyFont="1" applyFill="1" applyBorder="1" applyAlignment="1">
      <alignment horizontal="left" vertical="center" wrapText="1"/>
    </xf>
    <xf numFmtId="0" fontId="9" fillId="0" borderId="13" xfId="11" applyFont="1" applyFill="1" applyBorder="1" applyAlignment="1">
      <alignment horizontal="center" vertical="center"/>
    </xf>
    <xf numFmtId="0" fontId="9" fillId="7" borderId="13" xfId="11" applyFont="1" applyFill="1" applyBorder="1" applyAlignment="1">
      <alignment horizontal="center" vertical="center"/>
    </xf>
    <xf numFmtId="0" fontId="14" fillId="0" borderId="4" xfId="11" applyFont="1" applyFill="1" applyBorder="1" applyAlignment="1">
      <alignment horizontal="center" vertical="center" wrapText="1"/>
    </xf>
    <xf numFmtId="0" fontId="6" fillId="0" borderId="10" xfId="11" applyFont="1" applyFill="1" applyBorder="1" applyAlignment="1">
      <alignment horizontal="center" vertical="center" wrapText="1"/>
    </xf>
    <xf numFmtId="0" fontId="6" fillId="10" borderId="10" xfId="11" applyFont="1" applyFill="1" applyBorder="1" applyAlignment="1">
      <alignment horizontal="center" vertical="center" wrapText="1"/>
    </xf>
    <xf numFmtId="49" fontId="9" fillId="0" borderId="15" xfId="11" applyNumberFormat="1" applyFont="1" applyFill="1" applyBorder="1" applyAlignment="1">
      <alignment horizontal="center" vertical="center" wrapText="1"/>
    </xf>
    <xf numFmtId="49" fontId="9" fillId="0" borderId="16" xfId="11" applyNumberFormat="1" applyFont="1" applyFill="1" applyBorder="1" applyAlignment="1">
      <alignment horizontal="center" vertical="center" wrapText="1"/>
    </xf>
    <xf numFmtId="49" fontId="9" fillId="0" borderId="17" xfId="11" applyNumberFormat="1" applyFont="1" applyFill="1" applyBorder="1" applyAlignment="1">
      <alignment horizontal="center" vertical="center" wrapText="1"/>
    </xf>
    <xf numFmtId="49" fontId="10" fillId="0" borderId="15" xfId="11" applyNumberFormat="1" applyFont="1" applyFill="1" applyBorder="1" applyAlignment="1">
      <alignment horizontal="center" vertical="center" wrapText="1"/>
    </xf>
    <xf numFmtId="49" fontId="10" fillId="0" borderId="16" xfId="11" applyNumberFormat="1" applyFont="1" applyFill="1" applyBorder="1" applyAlignment="1">
      <alignment horizontal="center" vertical="center" wrapText="1"/>
    </xf>
    <xf numFmtId="49" fontId="10" fillId="0" borderId="42" xfId="11" applyNumberFormat="1" applyFont="1" applyFill="1" applyBorder="1" applyAlignment="1">
      <alignment horizontal="center" vertical="center" wrapText="1"/>
    </xf>
    <xf numFmtId="44" fontId="27" fillId="0" borderId="28" xfId="12" applyFont="1" applyFill="1" applyBorder="1" applyAlignment="1">
      <alignment horizontal="center" vertical="center"/>
    </xf>
    <xf numFmtId="44" fontId="27" fillId="0" borderId="34" xfId="12" applyFont="1" applyFill="1" applyBorder="1" applyAlignment="1">
      <alignment horizontal="center" vertical="center"/>
    </xf>
    <xf numFmtId="14" fontId="20" fillId="0" borderId="42" xfId="12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20" fillId="11" borderId="17" xfId="0" applyFont="1" applyFill="1" applyBorder="1" applyAlignment="1">
      <alignment horizontal="center" vertical="center" wrapText="1"/>
    </xf>
  </cellXfs>
  <cellStyles count="14">
    <cellStyle name="Cálculo" xfId="11" builtinId="22"/>
    <cellStyle name="Millares 2" xfId="1"/>
    <cellStyle name="Millares 4" xfId="2"/>
    <cellStyle name="Millares 4 2" xfId="3"/>
    <cellStyle name="Millares 7" xfId="4"/>
    <cellStyle name="Moneda" xfId="12" builtinId="4"/>
    <cellStyle name="Moneda 10" xfId="5"/>
    <cellStyle name="Moneda 10 2" xfId="6"/>
    <cellStyle name="Moneda 2" xfId="7"/>
    <cellStyle name="Normal" xfId="0" builtinId="0"/>
    <cellStyle name="Normal 2" xfId="8"/>
    <cellStyle name="Porcentaje" xfId="13" builtinId="5"/>
    <cellStyle name="Porcentual 11" xfId="9"/>
    <cellStyle name="Porcentual 11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707570</xdr:colOff>
      <xdr:row>0</xdr:row>
      <xdr:rowOff>176893</xdr:rowOff>
    </xdr:from>
    <xdr:to>
      <xdr:col>1</xdr:col>
      <xdr:colOff>2585357</xdr:colOff>
      <xdr:row>3</xdr:row>
      <xdr:rowOff>476250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/>
        <a:srcRect l="79461"/>
        <a:stretch/>
      </xdr:blipFill>
      <xdr:spPr>
        <a:xfrm>
          <a:off x="2536370" y="176893"/>
          <a:ext cx="1877787" cy="1347107"/>
        </a:xfrm>
        <a:prstGeom prst="rect">
          <a:avLst/>
        </a:prstGeom>
      </xdr:spPr>
    </xdr:pic>
    <xdr:clientData/>
  </xdr:twoCellAnchor>
  <xdr:twoCellAnchor editAs="oneCell">
    <xdr:from>
      <xdr:col>42</xdr:col>
      <xdr:colOff>435428</xdr:colOff>
      <xdr:row>1</xdr:row>
      <xdr:rowOff>81643</xdr:rowOff>
    </xdr:from>
    <xdr:to>
      <xdr:col>42</xdr:col>
      <xdr:colOff>1932213</xdr:colOff>
      <xdr:row>3</xdr:row>
      <xdr:rowOff>530680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41378" y="272143"/>
          <a:ext cx="1496785" cy="1306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707570</xdr:colOff>
      <xdr:row>0</xdr:row>
      <xdr:rowOff>176893</xdr:rowOff>
    </xdr:from>
    <xdr:to>
      <xdr:col>1</xdr:col>
      <xdr:colOff>2585357</xdr:colOff>
      <xdr:row>3</xdr:row>
      <xdr:rowOff>476250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/>
        <a:srcRect l="79461"/>
        <a:stretch/>
      </xdr:blipFill>
      <xdr:spPr>
        <a:xfrm>
          <a:off x="2530927" y="176893"/>
          <a:ext cx="1877787" cy="1360714"/>
        </a:xfrm>
        <a:prstGeom prst="rect">
          <a:avLst/>
        </a:prstGeom>
      </xdr:spPr>
    </xdr:pic>
    <xdr:clientData/>
  </xdr:twoCellAnchor>
  <xdr:twoCellAnchor editAs="oneCell">
    <xdr:from>
      <xdr:col>41</xdr:col>
      <xdr:colOff>0</xdr:colOff>
      <xdr:row>1</xdr:row>
      <xdr:rowOff>81643</xdr:rowOff>
    </xdr:from>
    <xdr:to>
      <xdr:col>41</xdr:col>
      <xdr:colOff>1496785</xdr:colOff>
      <xdr:row>3</xdr:row>
      <xdr:rowOff>530680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55107" y="272143"/>
          <a:ext cx="1496785" cy="1319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O661"/>
  <sheetViews>
    <sheetView topLeftCell="T1" zoomScale="55" zoomScaleNormal="55" workbookViewId="0">
      <selection activeCell="V174" sqref="V174:W174"/>
    </sheetView>
  </sheetViews>
  <sheetFormatPr baseColWidth="10" defaultColWidth="11.42578125" defaultRowHeight="15" x14ac:dyDescent="0.25"/>
  <cols>
    <col min="1" max="1" width="27.42578125" style="279" customWidth="1"/>
    <col min="2" max="2" width="47.85546875" style="279" customWidth="1"/>
    <col min="3" max="3" width="49.85546875" style="1" customWidth="1"/>
    <col min="4" max="4" width="94" style="279" customWidth="1"/>
    <col min="5" max="5" width="43.5703125" style="299" customWidth="1"/>
    <col min="6" max="16" width="12.7109375" style="299" customWidth="1"/>
    <col min="17" max="17" width="12" style="299" customWidth="1"/>
    <col min="18" max="18" width="43.28515625" style="4" customWidth="1"/>
    <col min="19" max="19" width="37" style="277" customWidth="1"/>
    <col min="20" max="20" width="60.28515625" style="277" customWidth="1"/>
    <col min="21" max="21" width="60" style="277" customWidth="1"/>
    <col min="22" max="22" width="24.140625" style="277" customWidth="1"/>
    <col min="23" max="23" width="58.42578125" style="278" customWidth="1"/>
    <col min="24" max="27" width="41" style="279" customWidth="1"/>
    <col min="28" max="29" width="42.140625" style="279" customWidth="1"/>
    <col min="30" max="34" width="26.140625" style="280" customWidth="1"/>
    <col min="35" max="41" width="26.140625" style="279" customWidth="1"/>
    <col min="42" max="42" width="25.7109375" style="279" customWidth="1"/>
    <col min="43" max="43" width="32.7109375" style="279" customWidth="1"/>
    <col min="44" max="16384" width="11.42578125" style="279"/>
  </cols>
  <sheetData>
    <row r="1" spans="1:171" s="1" customFormat="1" x14ac:dyDescent="0.25">
      <c r="A1" s="282"/>
      <c r="B1" s="282"/>
      <c r="C1" s="286"/>
      <c r="D1" s="286"/>
      <c r="E1" s="287"/>
      <c r="F1" s="288"/>
      <c r="G1" s="288"/>
      <c r="H1" s="288"/>
      <c r="I1" s="288"/>
      <c r="J1" s="288"/>
      <c r="K1" s="288"/>
      <c r="L1" s="1199"/>
      <c r="M1" s="1199"/>
      <c r="N1" s="1199"/>
      <c r="O1" s="1199"/>
      <c r="P1" s="1199"/>
      <c r="Q1" s="1199"/>
      <c r="R1" s="1199"/>
      <c r="S1" s="1199"/>
      <c r="T1" s="1199"/>
      <c r="U1" s="760"/>
      <c r="V1" s="289"/>
      <c r="W1" s="290"/>
      <c r="X1" s="291"/>
      <c r="Y1" s="291"/>
      <c r="Z1" s="291"/>
      <c r="AA1" s="291"/>
      <c r="AB1" s="289"/>
      <c r="AC1" s="289"/>
      <c r="AD1" s="292"/>
      <c r="AE1" s="292"/>
      <c r="AF1" s="292"/>
      <c r="AG1" s="292"/>
      <c r="AH1" s="292"/>
      <c r="AI1" s="289"/>
      <c r="AJ1" s="289"/>
      <c r="AK1" s="289"/>
      <c r="AL1" s="282"/>
      <c r="AM1" s="282"/>
      <c r="AN1" s="282"/>
      <c r="AO1" s="282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</row>
    <row r="2" spans="1:171" s="1" customFormat="1" ht="33.75" customHeight="1" x14ac:dyDescent="0.25">
      <c r="A2" s="282"/>
      <c r="B2" s="282"/>
      <c r="C2" s="286"/>
      <c r="D2" s="1199" t="s">
        <v>29</v>
      </c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290"/>
      <c r="X2" s="293"/>
      <c r="Y2" s="293"/>
      <c r="Z2" s="293"/>
      <c r="AA2" s="293"/>
      <c r="AB2" s="289"/>
      <c r="AC2" s="289"/>
      <c r="AD2" s="292"/>
      <c r="AE2" s="292"/>
      <c r="AF2" s="292"/>
      <c r="AG2" s="292"/>
      <c r="AH2" s="292"/>
      <c r="AI2" s="289"/>
      <c r="AJ2" s="289"/>
      <c r="AK2" s="289"/>
      <c r="AL2" s="282"/>
      <c r="AM2" s="282"/>
      <c r="AN2" s="282"/>
      <c r="AO2" s="282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</row>
    <row r="3" spans="1:171" s="1" customFormat="1" ht="33.75" customHeight="1" x14ac:dyDescent="0.25">
      <c r="A3" s="282"/>
      <c r="B3" s="282"/>
      <c r="C3" s="286"/>
      <c r="D3" s="1199" t="s">
        <v>108</v>
      </c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290"/>
      <c r="X3" s="293"/>
      <c r="Y3" s="293"/>
      <c r="Z3" s="293"/>
      <c r="AA3" s="293"/>
      <c r="AB3" s="289"/>
      <c r="AC3" s="289"/>
      <c r="AD3" s="292"/>
      <c r="AE3" s="292"/>
      <c r="AF3" s="292"/>
      <c r="AG3" s="292"/>
      <c r="AH3" s="292"/>
      <c r="AI3" s="289"/>
      <c r="AJ3" s="289"/>
      <c r="AK3" s="289"/>
      <c r="AL3" s="282"/>
      <c r="AM3" s="282"/>
      <c r="AN3" s="282"/>
      <c r="AO3" s="282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  <c r="FF3" s="279"/>
      <c r="FG3" s="279"/>
      <c r="FH3" s="279"/>
      <c r="FI3" s="279"/>
      <c r="FJ3" s="279"/>
      <c r="FK3" s="279"/>
      <c r="FL3" s="279"/>
      <c r="FM3" s="279"/>
      <c r="FN3" s="279"/>
      <c r="FO3" s="279"/>
    </row>
    <row r="4" spans="1:171" s="1" customFormat="1" ht="42.75" customHeight="1" x14ac:dyDescent="0.25">
      <c r="A4" s="282"/>
      <c r="B4" s="282"/>
      <c r="C4" s="294"/>
      <c r="D4" s="1199" t="s">
        <v>30</v>
      </c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  <c r="P4" s="1199"/>
      <c r="Q4" s="1199"/>
      <c r="R4" s="1199"/>
      <c r="S4" s="1199"/>
      <c r="T4" s="1199"/>
      <c r="U4" s="1199"/>
      <c r="V4" s="1199"/>
      <c r="W4" s="290"/>
      <c r="X4" s="295"/>
      <c r="Y4" s="295"/>
      <c r="Z4" s="295"/>
      <c r="AA4" s="295"/>
      <c r="AB4" s="295"/>
      <c r="AC4" s="295"/>
      <c r="AD4" s="296"/>
      <c r="AE4" s="296"/>
      <c r="AF4" s="296"/>
      <c r="AG4" s="296"/>
      <c r="AH4" s="296"/>
      <c r="AI4" s="295"/>
      <c r="AJ4" s="295"/>
      <c r="AK4" s="295"/>
      <c r="AL4" s="282"/>
      <c r="AM4" s="282"/>
      <c r="AN4" s="282"/>
      <c r="AO4" s="282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79"/>
      <c r="FM4" s="279"/>
      <c r="FN4" s="279"/>
      <c r="FO4" s="279"/>
    </row>
    <row r="5" spans="1:171" s="1" customFormat="1" ht="76.5" customHeight="1" x14ac:dyDescent="0.25">
      <c r="A5" s="282"/>
      <c r="B5" s="282"/>
      <c r="C5" s="1200" t="s">
        <v>31</v>
      </c>
      <c r="D5" s="1200"/>
      <c r="E5" s="1201" t="s">
        <v>109</v>
      </c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1"/>
      <c r="T5" s="1201"/>
      <c r="U5" s="1201"/>
      <c r="V5" s="1201"/>
      <c r="W5" s="1201"/>
      <c r="X5" s="1201"/>
      <c r="Y5" s="1201"/>
      <c r="Z5" s="1201"/>
      <c r="AA5" s="1201"/>
      <c r="AB5" s="1201"/>
      <c r="AC5" s="1201"/>
      <c r="AD5" s="1201"/>
      <c r="AE5" s="1201"/>
      <c r="AF5" s="1201"/>
      <c r="AG5" s="1201"/>
      <c r="AH5" s="1201"/>
      <c r="AI5" s="1201"/>
      <c r="AJ5" s="1201"/>
      <c r="AK5" s="1201"/>
      <c r="AL5" s="1201"/>
      <c r="AM5" s="1201"/>
      <c r="AN5" s="1201"/>
      <c r="AO5" s="1201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79"/>
      <c r="FK5" s="279"/>
      <c r="FL5" s="279"/>
      <c r="FM5" s="279"/>
      <c r="FN5" s="279"/>
      <c r="FO5" s="279"/>
    </row>
    <row r="6" spans="1:171" s="1" customFormat="1" ht="67.5" customHeight="1" x14ac:dyDescent="0.25">
      <c r="A6" s="282"/>
      <c r="B6" s="282"/>
      <c r="C6" s="1240" t="s">
        <v>32</v>
      </c>
      <c r="D6" s="1240"/>
      <c r="E6" s="1201" t="s">
        <v>110</v>
      </c>
      <c r="F6" s="1201"/>
      <c r="G6" s="1201"/>
      <c r="H6" s="1201"/>
      <c r="I6" s="1201"/>
      <c r="J6" s="1201"/>
      <c r="K6" s="1201"/>
      <c r="L6" s="1201"/>
      <c r="M6" s="1201"/>
      <c r="N6" s="1201"/>
      <c r="O6" s="1201"/>
      <c r="P6" s="1201"/>
      <c r="Q6" s="1201"/>
      <c r="R6" s="1201"/>
      <c r="S6" s="1201"/>
      <c r="T6" s="1201"/>
      <c r="U6" s="1201"/>
      <c r="V6" s="1201"/>
      <c r="W6" s="1201"/>
      <c r="X6" s="1201"/>
      <c r="Y6" s="1201"/>
      <c r="Z6" s="1201"/>
      <c r="AA6" s="1201"/>
      <c r="AB6" s="1201"/>
      <c r="AC6" s="1201"/>
      <c r="AD6" s="1201"/>
      <c r="AE6" s="1201"/>
      <c r="AF6" s="1201"/>
      <c r="AG6" s="1201"/>
      <c r="AH6" s="1201"/>
      <c r="AI6" s="1201"/>
      <c r="AJ6" s="1201"/>
      <c r="AK6" s="1201"/>
      <c r="AL6" s="1201"/>
      <c r="AM6" s="1201"/>
      <c r="AN6" s="1201"/>
      <c r="AO6" s="1201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/>
      <c r="FN6" s="279"/>
      <c r="FO6" s="279"/>
    </row>
    <row r="7" spans="1:171" s="1" customFormat="1" x14ac:dyDescent="0.25">
      <c r="A7" s="282"/>
      <c r="B7" s="282"/>
      <c r="C7" s="294"/>
      <c r="D7" s="294"/>
      <c r="E7" s="297"/>
      <c r="F7" s="297"/>
      <c r="G7" s="297"/>
      <c r="H7" s="297"/>
      <c r="I7" s="297"/>
      <c r="J7" s="297"/>
      <c r="K7" s="297"/>
      <c r="L7" s="298"/>
      <c r="M7" s="298"/>
      <c r="N7" s="298"/>
      <c r="O7" s="298"/>
      <c r="P7" s="298"/>
      <c r="Q7" s="298"/>
      <c r="R7" s="298"/>
      <c r="S7" s="288"/>
      <c r="T7" s="288"/>
      <c r="U7" s="288"/>
      <c r="V7" s="289"/>
      <c r="W7" s="290"/>
      <c r="X7" s="295"/>
      <c r="Y7" s="295"/>
      <c r="Z7" s="295"/>
      <c r="AA7" s="295"/>
      <c r="AB7" s="295"/>
      <c r="AC7" s="295"/>
      <c r="AD7" s="296"/>
      <c r="AE7" s="296"/>
      <c r="AF7" s="296"/>
      <c r="AG7" s="296"/>
      <c r="AH7" s="296"/>
      <c r="AI7" s="295"/>
      <c r="AJ7" s="295"/>
      <c r="AK7" s="295"/>
      <c r="AL7" s="282"/>
      <c r="AM7" s="282"/>
      <c r="AN7" s="282"/>
      <c r="AO7" s="282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279"/>
      <c r="FG7" s="279"/>
      <c r="FH7" s="279"/>
      <c r="FI7" s="279"/>
      <c r="FJ7" s="279"/>
      <c r="FK7" s="279"/>
      <c r="FL7" s="279"/>
      <c r="FM7" s="279"/>
      <c r="FN7" s="279"/>
      <c r="FO7" s="279"/>
    </row>
    <row r="8" spans="1:171" s="1" customFormat="1" ht="28.5" customHeight="1" x14ac:dyDescent="0.25">
      <c r="A8" s="5"/>
      <c r="B8" s="5"/>
      <c r="C8" s="6"/>
      <c r="D8" s="6"/>
      <c r="E8" s="7"/>
      <c r="F8" s="1241" t="s">
        <v>26</v>
      </c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5"/>
      <c r="S8" s="10"/>
      <c r="T8" s="10"/>
      <c r="U8" s="10"/>
      <c r="V8" s="1242"/>
      <c r="W8" s="1242"/>
      <c r="X8" s="1242"/>
      <c r="Y8" s="758"/>
      <c r="Z8" s="758"/>
      <c r="AA8" s="758"/>
      <c r="AB8" s="1243" t="s">
        <v>8</v>
      </c>
      <c r="AC8" s="1243"/>
      <c r="AD8" s="1243"/>
      <c r="AE8" s="1243"/>
      <c r="AF8" s="1243"/>
      <c r="AG8" s="1243"/>
      <c r="AH8" s="1243"/>
      <c r="AI8" s="1243"/>
      <c r="AJ8" s="1243"/>
      <c r="AK8" s="1243"/>
      <c r="AL8" s="1243"/>
      <c r="AM8" s="1243"/>
      <c r="AN8" s="1243"/>
      <c r="AO8" s="1243" t="s">
        <v>9</v>
      </c>
      <c r="AP8" s="378"/>
      <c r="AQ8" s="378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</row>
    <row r="9" spans="1:171" s="1" customFormat="1" ht="28.5" customHeight="1" x14ac:dyDescent="0.25">
      <c r="A9" s="5"/>
      <c r="B9" s="5"/>
      <c r="C9" s="6"/>
      <c r="D9" s="6"/>
      <c r="E9" s="7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5"/>
      <c r="S9" s="10"/>
      <c r="T9" s="10"/>
      <c r="U9" s="10"/>
      <c r="V9" s="1242"/>
      <c r="W9" s="1242"/>
      <c r="X9" s="1243"/>
      <c r="Y9" s="757"/>
      <c r="Z9" s="757"/>
      <c r="AA9" s="757"/>
      <c r="AB9" s="1244" t="s">
        <v>169</v>
      </c>
      <c r="AC9" s="8" t="s">
        <v>10</v>
      </c>
      <c r="AD9" s="10" t="s">
        <v>11</v>
      </c>
      <c r="AE9" s="10" t="s">
        <v>12</v>
      </c>
      <c r="AF9" s="8" t="s">
        <v>13</v>
      </c>
      <c r="AG9" s="10" t="s">
        <v>14</v>
      </c>
      <c r="AH9" s="10" t="s">
        <v>15</v>
      </c>
      <c r="AI9" s="8" t="s">
        <v>16</v>
      </c>
      <c r="AJ9" s="10" t="s">
        <v>17</v>
      </c>
      <c r="AK9" s="10" t="s">
        <v>18</v>
      </c>
      <c r="AL9" s="8" t="s">
        <v>19</v>
      </c>
      <c r="AM9" s="10" t="s">
        <v>20</v>
      </c>
      <c r="AN9" s="10" t="s">
        <v>21</v>
      </c>
      <c r="AO9" s="1243"/>
      <c r="AP9" s="378"/>
      <c r="AQ9" s="378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</row>
    <row r="10" spans="1:171" s="1" customFormat="1" ht="69.75" customHeight="1" x14ac:dyDescent="0.25">
      <c r="A10" s="10" t="s">
        <v>25</v>
      </c>
      <c r="B10" s="10" t="s">
        <v>22</v>
      </c>
      <c r="C10" s="386" t="s">
        <v>24</v>
      </c>
      <c r="D10" s="386" t="s">
        <v>7</v>
      </c>
      <c r="E10" s="759" t="s">
        <v>0</v>
      </c>
      <c r="F10" s="8" t="s">
        <v>10</v>
      </c>
      <c r="G10" s="8" t="s">
        <v>11</v>
      </c>
      <c r="H10" s="8" t="s">
        <v>12</v>
      </c>
      <c r="I10" s="8" t="s">
        <v>13</v>
      </c>
      <c r="J10" s="8" t="s">
        <v>14</v>
      </c>
      <c r="K10" s="8" t="s">
        <v>15</v>
      </c>
      <c r="L10" s="8" t="s">
        <v>16</v>
      </c>
      <c r="M10" s="8" t="s">
        <v>17</v>
      </c>
      <c r="N10" s="8" t="s">
        <v>18</v>
      </c>
      <c r="O10" s="8" t="s">
        <v>19</v>
      </c>
      <c r="P10" s="8" t="s">
        <v>20</v>
      </c>
      <c r="Q10" s="8" t="s">
        <v>21</v>
      </c>
      <c r="R10" s="10" t="s">
        <v>5</v>
      </c>
      <c r="S10" s="10" t="s">
        <v>1</v>
      </c>
      <c r="T10" s="10" t="s">
        <v>4</v>
      </c>
      <c r="U10" s="10" t="s">
        <v>147</v>
      </c>
      <c r="V10" s="8" t="s">
        <v>2</v>
      </c>
      <c r="W10" s="10" t="s">
        <v>3</v>
      </c>
      <c r="X10" s="387" t="s">
        <v>6</v>
      </c>
      <c r="Y10" s="448" t="s">
        <v>735</v>
      </c>
      <c r="Z10" s="448" t="s">
        <v>736</v>
      </c>
      <c r="AA10" s="448" t="s">
        <v>852</v>
      </c>
      <c r="AB10" s="1245"/>
      <c r="AC10" s="8" t="s">
        <v>23</v>
      </c>
      <c r="AD10" s="8" t="s">
        <v>23</v>
      </c>
      <c r="AE10" s="8" t="s">
        <v>23</v>
      </c>
      <c r="AF10" s="8" t="s">
        <v>23</v>
      </c>
      <c r="AG10" s="10" t="s">
        <v>23</v>
      </c>
      <c r="AH10" s="10" t="s">
        <v>23</v>
      </c>
      <c r="AI10" s="10" t="s">
        <v>23</v>
      </c>
      <c r="AJ10" s="10" t="s">
        <v>23</v>
      </c>
      <c r="AK10" s="10" t="s">
        <v>23</v>
      </c>
      <c r="AL10" s="10" t="s">
        <v>23</v>
      </c>
      <c r="AM10" s="10" t="s">
        <v>23</v>
      </c>
      <c r="AN10" s="10" t="s">
        <v>23</v>
      </c>
      <c r="AO10" s="44" t="s">
        <v>695</v>
      </c>
      <c r="AP10" s="44" t="s">
        <v>696</v>
      </c>
      <c r="AQ10" s="44" t="s">
        <v>697</v>
      </c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</row>
    <row r="11" spans="1:171" s="1" customFormat="1" ht="81.75" hidden="1" customHeight="1" x14ac:dyDescent="0.25">
      <c r="A11" s="1220" t="s">
        <v>27</v>
      </c>
      <c r="B11" s="1222" t="s">
        <v>79</v>
      </c>
      <c r="C11" s="1222" t="s">
        <v>95</v>
      </c>
      <c r="D11" s="316" t="s">
        <v>84</v>
      </c>
      <c r="E11" s="317">
        <f t="shared" ref="E11:E26" si="0">+F11+G11+H11+I11+J11+K11+L11+M11+N11+O11+P11+Q11</f>
        <v>12</v>
      </c>
      <c r="F11" s="247">
        <v>1</v>
      </c>
      <c r="G11" s="247">
        <v>1</v>
      </c>
      <c r="H11" s="247">
        <v>1</v>
      </c>
      <c r="I11" s="247">
        <v>1</v>
      </c>
      <c r="J11" s="247">
        <v>1</v>
      </c>
      <c r="K11" s="247">
        <v>1</v>
      </c>
      <c r="L11" s="247">
        <v>1</v>
      </c>
      <c r="M11" s="247">
        <v>1</v>
      </c>
      <c r="N11" s="247">
        <v>1</v>
      </c>
      <c r="O11" s="247">
        <v>1</v>
      </c>
      <c r="P11" s="247">
        <v>1</v>
      </c>
      <c r="Q11" s="247">
        <v>1</v>
      </c>
      <c r="R11" s="1225" t="s">
        <v>81</v>
      </c>
      <c r="S11" s="250" t="s">
        <v>86</v>
      </c>
      <c r="T11" s="250" t="s">
        <v>87</v>
      </c>
      <c r="U11" s="315"/>
      <c r="V11" s="250" t="s">
        <v>88</v>
      </c>
      <c r="W11" s="318" t="s">
        <v>89</v>
      </c>
      <c r="X11" s="426">
        <v>68400.009999999995</v>
      </c>
      <c r="Y11" s="426"/>
      <c r="Z11" s="426"/>
      <c r="AA11" s="426"/>
      <c r="AB11" s="261"/>
      <c r="AC11" s="261">
        <f>+Y11/12</f>
        <v>0</v>
      </c>
      <c r="AD11" s="261">
        <v>5700.043333333334</v>
      </c>
      <c r="AE11" s="261">
        <v>5700.043333333334</v>
      </c>
      <c r="AF11" s="261">
        <v>5700.043333333334</v>
      </c>
      <c r="AG11" s="261">
        <v>5700.043333333334</v>
      </c>
      <c r="AH11" s="261">
        <v>5700.043333333334</v>
      </c>
      <c r="AI11" s="261">
        <v>5700.043333333334</v>
      </c>
      <c r="AJ11" s="261">
        <v>5700.043333333334</v>
      </c>
      <c r="AK11" s="261">
        <v>5700.043333333334</v>
      </c>
      <c r="AL11" s="261">
        <v>5700.043333333334</v>
      </c>
      <c r="AM11" s="261">
        <v>5700.043333333334</v>
      </c>
      <c r="AN11" s="261">
        <v>5700.043333333334</v>
      </c>
      <c r="AO11" s="9">
        <f>+AB11+AD11+AE11+AF11+AG11+AH11+AI11++AJ11+AK11+AL11+AM11+AN11</f>
        <v>62700.476666666676</v>
      </c>
      <c r="AP11" s="382">
        <v>68400.52</v>
      </c>
      <c r="AQ11" s="382">
        <v>40219.230000000003</v>
      </c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79"/>
      <c r="EF11" s="279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279"/>
      <c r="FE11" s="279"/>
      <c r="FF11" s="279"/>
      <c r="FG11" s="279"/>
      <c r="FH11" s="279"/>
      <c r="FI11" s="279"/>
      <c r="FJ11" s="279"/>
      <c r="FK11" s="279"/>
      <c r="FL11" s="279"/>
      <c r="FM11" s="279"/>
      <c r="FN11" s="279"/>
      <c r="FO11" s="279"/>
    </row>
    <row r="12" spans="1:171" s="1" customFormat="1" ht="81.75" hidden="1" customHeight="1" x14ac:dyDescent="0.25">
      <c r="A12" s="1221"/>
      <c r="B12" s="1223"/>
      <c r="C12" s="1223"/>
      <c r="D12" s="316" t="s">
        <v>85</v>
      </c>
      <c r="E12" s="317">
        <f>+F12+G12+H12+I12+J12+K12+L12+M12+N12+O12+P12+Q12</f>
        <v>12</v>
      </c>
      <c r="F12" s="247">
        <v>1</v>
      </c>
      <c r="G12" s="247">
        <v>1</v>
      </c>
      <c r="H12" s="247">
        <v>1</v>
      </c>
      <c r="I12" s="247">
        <v>1</v>
      </c>
      <c r="J12" s="247">
        <v>1</v>
      </c>
      <c r="K12" s="247">
        <v>1</v>
      </c>
      <c r="L12" s="247">
        <v>1</v>
      </c>
      <c r="M12" s="247">
        <v>1</v>
      </c>
      <c r="N12" s="247">
        <v>1</v>
      </c>
      <c r="O12" s="247">
        <v>1</v>
      </c>
      <c r="P12" s="247">
        <v>1</v>
      </c>
      <c r="Q12" s="247">
        <v>1</v>
      </c>
      <c r="R12" s="1226"/>
      <c r="S12" s="250" t="s">
        <v>86</v>
      </c>
      <c r="T12" s="250" t="s">
        <v>87</v>
      </c>
      <c r="U12" s="315"/>
      <c r="V12" s="250" t="s">
        <v>82</v>
      </c>
      <c r="W12" s="318" t="s">
        <v>83</v>
      </c>
      <c r="X12" s="319">
        <v>300000</v>
      </c>
      <c r="Y12" s="319"/>
      <c r="Z12" s="319"/>
      <c r="AA12" s="319"/>
      <c r="AB12" s="261"/>
      <c r="AC12" s="261">
        <f>+Y12/12</f>
        <v>0</v>
      </c>
      <c r="AD12" s="320">
        <v>25000</v>
      </c>
      <c r="AE12" s="320">
        <v>25000</v>
      </c>
      <c r="AF12" s="321">
        <v>25000</v>
      </c>
      <c r="AG12" s="320">
        <v>25000</v>
      </c>
      <c r="AH12" s="320">
        <v>25000</v>
      </c>
      <c r="AI12" s="321">
        <v>25000</v>
      </c>
      <c r="AJ12" s="320">
        <v>25000</v>
      </c>
      <c r="AK12" s="320">
        <v>25000</v>
      </c>
      <c r="AL12" s="321">
        <v>25000</v>
      </c>
      <c r="AM12" s="320">
        <v>25000</v>
      </c>
      <c r="AN12" s="320">
        <v>25000</v>
      </c>
      <c r="AO12" s="9">
        <f>SUBTOTAL(9,AB12:AN12)</f>
        <v>0</v>
      </c>
      <c r="AP12" s="301">
        <v>376622.87</v>
      </c>
      <c r="AQ12" s="301">
        <v>185482.84</v>
      </c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79"/>
      <c r="FL12" s="279"/>
      <c r="FM12" s="279"/>
      <c r="FN12" s="279"/>
      <c r="FO12" s="279"/>
    </row>
    <row r="13" spans="1:171" s="1" customFormat="1" ht="81.75" hidden="1" customHeight="1" x14ac:dyDescent="0.25">
      <c r="A13" s="1221"/>
      <c r="B13" s="1224"/>
      <c r="C13" s="1224"/>
      <c r="D13" s="389" t="s">
        <v>717</v>
      </c>
      <c r="E13" s="317">
        <f t="shared" si="0"/>
        <v>12</v>
      </c>
      <c r="F13" s="247">
        <v>1</v>
      </c>
      <c r="G13" s="247">
        <v>1</v>
      </c>
      <c r="H13" s="247">
        <v>1</v>
      </c>
      <c r="I13" s="247">
        <v>1</v>
      </c>
      <c r="J13" s="247">
        <v>1</v>
      </c>
      <c r="K13" s="247">
        <v>1</v>
      </c>
      <c r="L13" s="247">
        <v>1</v>
      </c>
      <c r="M13" s="247">
        <v>1</v>
      </c>
      <c r="N13" s="247">
        <v>1</v>
      </c>
      <c r="O13" s="247">
        <v>1</v>
      </c>
      <c r="P13" s="247">
        <v>1</v>
      </c>
      <c r="Q13" s="247">
        <v>1</v>
      </c>
      <c r="R13" s="1226"/>
      <c r="S13" s="250" t="s">
        <v>86</v>
      </c>
      <c r="T13" s="318" t="s">
        <v>87</v>
      </c>
      <c r="U13" s="315"/>
      <c r="V13" s="250" t="s">
        <v>28</v>
      </c>
      <c r="W13" s="318" t="s">
        <v>38</v>
      </c>
      <c r="X13" s="426">
        <f>107972.67+18779.81</f>
        <v>126752.48</v>
      </c>
      <c r="Y13" s="680"/>
      <c r="Z13" s="680"/>
      <c r="AA13" s="426" t="s">
        <v>825</v>
      </c>
      <c r="AB13" s="261"/>
      <c r="AC13" s="261">
        <f>+Y13/12</f>
        <v>0</v>
      </c>
      <c r="AD13" s="320">
        <v>8997.7224999999999</v>
      </c>
      <c r="AE13" s="320">
        <v>8997.7224999999999</v>
      </c>
      <c r="AF13" s="321">
        <v>8997.7224999999999</v>
      </c>
      <c r="AG13" s="320">
        <v>8997.7224999999999</v>
      </c>
      <c r="AH13" s="320">
        <v>8997.7224999999999</v>
      </c>
      <c r="AI13" s="321">
        <v>8997.7224999999999</v>
      </c>
      <c r="AJ13" s="320">
        <v>8997.7224999999999</v>
      </c>
      <c r="AK13" s="320">
        <v>8997.7224999999999</v>
      </c>
      <c r="AL13" s="321">
        <v>8997.7224999999999</v>
      </c>
      <c r="AM13" s="320">
        <v>8997.7224999999999</v>
      </c>
      <c r="AN13" s="320">
        <v>8997.7224999999999</v>
      </c>
      <c r="AO13" s="9">
        <f t="shared" ref="AO13:AO18" si="1">+AB13+AD13+AE13+AF13+AG13+AH13+AI13++AJ13+AK13+AL13+AM13+AN13</f>
        <v>98974.947500000024</v>
      </c>
    </row>
    <row r="14" spans="1:171" s="485" customFormat="1" ht="91.5" hidden="1" customHeight="1" x14ac:dyDescent="0.25">
      <c r="A14" s="1221"/>
      <c r="B14" s="1228" t="s">
        <v>33</v>
      </c>
      <c r="C14" s="1232" t="s">
        <v>713</v>
      </c>
      <c r="D14" s="476" t="s">
        <v>35</v>
      </c>
      <c r="E14" s="477">
        <f t="shared" si="0"/>
        <v>12</v>
      </c>
      <c r="F14" s="478">
        <v>1</v>
      </c>
      <c r="G14" s="478">
        <v>1</v>
      </c>
      <c r="H14" s="478">
        <v>1</v>
      </c>
      <c r="I14" s="478">
        <v>1</v>
      </c>
      <c r="J14" s="478">
        <v>1</v>
      </c>
      <c r="K14" s="478">
        <v>1</v>
      </c>
      <c r="L14" s="478">
        <v>1</v>
      </c>
      <c r="M14" s="478">
        <v>1</v>
      </c>
      <c r="N14" s="478">
        <v>1</v>
      </c>
      <c r="O14" s="478">
        <v>1</v>
      </c>
      <c r="P14" s="478">
        <v>1</v>
      </c>
      <c r="Q14" s="478">
        <v>1</v>
      </c>
      <c r="R14" s="1226"/>
      <c r="S14" s="479" t="s">
        <v>36</v>
      </c>
      <c r="T14" s="480" t="s">
        <v>37</v>
      </c>
      <c r="U14" s="479"/>
      <c r="V14" s="479" t="s">
        <v>28</v>
      </c>
      <c r="W14" s="480" t="s">
        <v>38</v>
      </c>
      <c r="X14" s="481">
        <v>697019.52</v>
      </c>
      <c r="Y14" s="681">
        <f t="shared" ref="Y14:Y19" si="2">+X14*0.12</f>
        <v>83642.342399999994</v>
      </c>
      <c r="Z14" s="681">
        <f t="shared" ref="Z14:Z19" si="3">+X14+Y14</f>
        <v>780661.86239999998</v>
      </c>
      <c r="AA14" s="481"/>
      <c r="AB14" s="482"/>
      <c r="AC14" s="482"/>
      <c r="AD14" s="483">
        <f>+X14</f>
        <v>697019.52</v>
      </c>
      <c r="AE14" s="483"/>
      <c r="AF14" s="482"/>
      <c r="AG14" s="483"/>
      <c r="AH14" s="483"/>
      <c r="AI14" s="482"/>
      <c r="AJ14" s="483"/>
      <c r="AK14" s="483"/>
      <c r="AL14" s="482"/>
      <c r="AM14" s="483"/>
      <c r="AN14" s="483"/>
      <c r="AO14" s="484">
        <f t="shared" si="1"/>
        <v>697019.52</v>
      </c>
      <c r="AP14" s="312">
        <v>1078447.94</v>
      </c>
      <c r="AQ14" s="312">
        <v>577565.79</v>
      </c>
    </row>
    <row r="15" spans="1:171" s="485" customFormat="1" ht="91.5" hidden="1" customHeight="1" x14ac:dyDescent="0.25">
      <c r="A15" s="1221"/>
      <c r="B15" s="1229"/>
      <c r="C15" s="1233"/>
      <c r="D15" s="476" t="s">
        <v>730</v>
      </c>
      <c r="E15" s="477">
        <f>+F15+G15+H15+I15+J15+K15+L15+M15+N15+O15+P15+Q15</f>
        <v>12</v>
      </c>
      <c r="F15" s="478">
        <v>1</v>
      </c>
      <c r="G15" s="478">
        <v>1</v>
      </c>
      <c r="H15" s="478">
        <v>1</v>
      </c>
      <c r="I15" s="478">
        <v>1</v>
      </c>
      <c r="J15" s="478">
        <v>1</v>
      </c>
      <c r="K15" s="478">
        <v>1</v>
      </c>
      <c r="L15" s="478">
        <v>1</v>
      </c>
      <c r="M15" s="478">
        <v>1</v>
      </c>
      <c r="N15" s="478">
        <v>1</v>
      </c>
      <c r="O15" s="478">
        <v>1</v>
      </c>
      <c r="P15" s="478">
        <v>1</v>
      </c>
      <c r="Q15" s="478">
        <v>1</v>
      </c>
      <c r="R15" s="1226"/>
      <c r="S15" s="479" t="s">
        <v>86</v>
      </c>
      <c r="T15" s="480" t="s">
        <v>37</v>
      </c>
      <c r="U15" s="479"/>
      <c r="V15" s="479" t="s">
        <v>28</v>
      </c>
      <c r="W15" s="480" t="s">
        <v>38</v>
      </c>
      <c r="X15" s="481">
        <v>20460</v>
      </c>
      <c r="Y15" s="681">
        <f t="shared" si="2"/>
        <v>2455.1999999999998</v>
      </c>
      <c r="Z15" s="681">
        <f t="shared" si="3"/>
        <v>22915.200000000001</v>
      </c>
      <c r="AA15" s="677">
        <v>44166</v>
      </c>
      <c r="AB15" s="482"/>
      <c r="AC15" s="482"/>
      <c r="AD15" s="483"/>
      <c r="AE15" s="483"/>
      <c r="AF15" s="482"/>
      <c r="AG15" s="483"/>
      <c r="AH15" s="483"/>
      <c r="AI15" s="482"/>
      <c r="AJ15" s="483"/>
      <c r="AK15" s="483">
        <f>+X15</f>
        <v>20460</v>
      </c>
      <c r="AL15" s="482"/>
      <c r="AM15" s="483"/>
      <c r="AN15" s="483"/>
      <c r="AO15" s="484">
        <f t="shared" si="1"/>
        <v>20460</v>
      </c>
      <c r="AP15" s="312"/>
      <c r="AQ15" s="312"/>
    </row>
    <row r="16" spans="1:171" s="485" customFormat="1" ht="54" hidden="1" customHeight="1" x14ac:dyDescent="0.25">
      <c r="A16" s="1221"/>
      <c r="B16" s="1230"/>
      <c r="C16" s="1233"/>
      <c r="D16" s="486" t="s">
        <v>835</v>
      </c>
      <c r="E16" s="477">
        <f t="shared" si="0"/>
        <v>1</v>
      </c>
      <c r="F16" s="478"/>
      <c r="G16" s="478"/>
      <c r="H16" s="478"/>
      <c r="I16" s="478">
        <v>1</v>
      </c>
      <c r="J16" s="478"/>
      <c r="K16" s="478"/>
      <c r="L16" s="478"/>
      <c r="M16" s="478"/>
      <c r="N16" s="478"/>
      <c r="O16" s="478"/>
      <c r="P16" s="478"/>
      <c r="Q16" s="478"/>
      <c r="R16" s="1226"/>
      <c r="S16" s="479" t="s">
        <v>66</v>
      </c>
      <c r="T16" s="480" t="s">
        <v>37</v>
      </c>
      <c r="U16" s="479"/>
      <c r="V16" s="479" t="s">
        <v>65</v>
      </c>
      <c r="W16" s="487" t="s">
        <v>111</v>
      </c>
      <c r="X16" s="488"/>
      <c r="Y16" s="489">
        <f t="shared" si="2"/>
        <v>0</v>
      </c>
      <c r="Z16" s="489">
        <f t="shared" si="3"/>
        <v>0</v>
      </c>
      <c r="AA16" s="489" t="s">
        <v>836</v>
      </c>
      <c r="AB16" s="482"/>
      <c r="AC16" s="482"/>
      <c r="AD16" s="483"/>
      <c r="AE16" s="483"/>
      <c r="AF16" s="482">
        <f>+X16</f>
        <v>0</v>
      </c>
      <c r="AG16" s="483"/>
      <c r="AH16" s="483"/>
      <c r="AI16" s="482"/>
      <c r="AJ16" s="483"/>
      <c r="AK16" s="483"/>
      <c r="AL16" s="482"/>
      <c r="AM16" s="483"/>
      <c r="AN16" s="483"/>
      <c r="AO16" s="484">
        <f t="shared" si="1"/>
        <v>0</v>
      </c>
      <c r="AP16" s="490">
        <v>108561.36</v>
      </c>
      <c r="AQ16" s="490">
        <v>14480.21</v>
      </c>
    </row>
    <row r="17" spans="1:45" s="485" customFormat="1" ht="91.5" hidden="1" customHeight="1" x14ac:dyDescent="0.25">
      <c r="A17" s="1221"/>
      <c r="B17" s="1229"/>
      <c r="C17" s="1233"/>
      <c r="D17" s="476" t="s">
        <v>826</v>
      </c>
      <c r="E17" s="477">
        <f t="shared" si="0"/>
        <v>12</v>
      </c>
      <c r="F17" s="478">
        <v>1</v>
      </c>
      <c r="G17" s="478">
        <v>1</v>
      </c>
      <c r="H17" s="478">
        <v>1</v>
      </c>
      <c r="I17" s="478">
        <v>1</v>
      </c>
      <c r="J17" s="478">
        <v>1</v>
      </c>
      <c r="K17" s="478">
        <v>1</v>
      </c>
      <c r="L17" s="478">
        <v>1</v>
      </c>
      <c r="M17" s="478">
        <v>1</v>
      </c>
      <c r="N17" s="478">
        <v>1</v>
      </c>
      <c r="O17" s="478">
        <v>1</v>
      </c>
      <c r="P17" s="478">
        <v>1</v>
      </c>
      <c r="Q17" s="478">
        <v>1</v>
      </c>
      <c r="R17" s="1226"/>
      <c r="S17" s="479" t="s">
        <v>36</v>
      </c>
      <c r="T17" s="480" t="s">
        <v>37</v>
      </c>
      <c r="U17" s="479"/>
      <c r="V17" s="479" t="s">
        <v>28</v>
      </c>
      <c r="W17" s="480" t="s">
        <v>38</v>
      </c>
      <c r="X17" s="481">
        <v>15000</v>
      </c>
      <c r="Y17" s="681">
        <f t="shared" si="2"/>
        <v>1800</v>
      </c>
      <c r="Z17" s="681">
        <f t="shared" si="3"/>
        <v>16800</v>
      </c>
      <c r="AA17" s="677">
        <v>43877</v>
      </c>
      <c r="AB17" s="482">
        <f>+X17</f>
        <v>15000</v>
      </c>
      <c r="AC17" s="482">
        <f>+Y17</f>
        <v>1800</v>
      </c>
      <c r="AD17" s="483"/>
      <c r="AE17" s="483"/>
      <c r="AF17" s="482"/>
      <c r="AG17" s="483"/>
      <c r="AH17" s="483"/>
      <c r="AI17" s="482"/>
      <c r="AJ17" s="483"/>
      <c r="AK17" s="483"/>
      <c r="AL17" s="482"/>
      <c r="AM17" s="483"/>
      <c r="AN17" s="483"/>
      <c r="AO17" s="484">
        <f t="shared" si="1"/>
        <v>15000</v>
      </c>
    </row>
    <row r="18" spans="1:45" s="485" customFormat="1" ht="91.5" hidden="1" customHeight="1" x14ac:dyDescent="0.25">
      <c r="A18" s="1221"/>
      <c r="B18" s="1229"/>
      <c r="C18" s="1233"/>
      <c r="D18" s="712" t="s">
        <v>843</v>
      </c>
      <c r="E18" s="477">
        <f t="shared" si="0"/>
        <v>6</v>
      </c>
      <c r="F18" s="478">
        <v>1</v>
      </c>
      <c r="G18" s="478">
        <v>1</v>
      </c>
      <c r="H18" s="478">
        <v>1</v>
      </c>
      <c r="I18" s="478">
        <v>1</v>
      </c>
      <c r="J18" s="478">
        <v>1</v>
      </c>
      <c r="K18" s="478"/>
      <c r="L18" s="478"/>
      <c r="M18" s="478">
        <v>1</v>
      </c>
      <c r="N18" s="478"/>
      <c r="O18" s="478"/>
      <c r="P18" s="478"/>
      <c r="Q18" s="478"/>
      <c r="R18" s="1226"/>
      <c r="S18" s="479" t="s">
        <v>36</v>
      </c>
      <c r="T18" s="480" t="s">
        <v>37</v>
      </c>
      <c r="U18" s="715"/>
      <c r="V18" s="715" t="s">
        <v>40</v>
      </c>
      <c r="W18" s="712" t="s">
        <v>41</v>
      </c>
      <c r="X18" s="481">
        <v>12000</v>
      </c>
      <c r="Y18" s="489">
        <f t="shared" si="2"/>
        <v>1440</v>
      </c>
      <c r="Z18" s="489">
        <f t="shared" si="3"/>
        <v>13440</v>
      </c>
      <c r="AA18" s="503" t="s">
        <v>744</v>
      </c>
      <c r="AB18" s="491"/>
      <c r="AC18" s="491"/>
      <c r="AD18" s="491"/>
      <c r="AE18" s="493">
        <f>+X18</f>
        <v>12000</v>
      </c>
      <c r="AF18" s="492"/>
      <c r="AG18" s="491"/>
      <c r="AH18" s="491"/>
      <c r="AI18" s="491"/>
      <c r="AJ18" s="492"/>
      <c r="AK18" s="492"/>
      <c r="AL18" s="492"/>
      <c r="AM18" s="491"/>
      <c r="AN18" s="491"/>
      <c r="AO18" s="484">
        <f t="shared" si="1"/>
        <v>12000</v>
      </c>
      <c r="AP18" s="493">
        <v>102614.52</v>
      </c>
      <c r="AQ18" s="493">
        <v>41291.949999999997</v>
      </c>
      <c r="AR18" s="494"/>
      <c r="AS18" s="494"/>
    </row>
    <row r="19" spans="1:45" s="485" customFormat="1" ht="91.5" hidden="1" customHeight="1" x14ac:dyDescent="0.25">
      <c r="A19" s="1221"/>
      <c r="B19" s="1229"/>
      <c r="C19" s="1233"/>
      <c r="D19" s="712" t="s">
        <v>841</v>
      </c>
      <c r="E19" s="713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1226"/>
      <c r="S19" s="715"/>
      <c r="T19" s="716"/>
      <c r="U19" s="715"/>
      <c r="V19" s="715" t="s">
        <v>40</v>
      </c>
      <c r="W19" s="712" t="s">
        <v>41</v>
      </c>
      <c r="X19" s="481">
        <v>34584</v>
      </c>
      <c r="Y19" s="489">
        <f t="shared" si="2"/>
        <v>4150.08</v>
      </c>
      <c r="Z19" s="489">
        <f t="shared" si="3"/>
        <v>38734.080000000002</v>
      </c>
      <c r="AA19" s="503" t="s">
        <v>842</v>
      </c>
      <c r="AB19" s="491"/>
      <c r="AC19" s="491"/>
      <c r="AD19" s="491"/>
      <c r="AE19" s="493"/>
      <c r="AF19" s="492"/>
      <c r="AG19" s="491"/>
      <c r="AH19" s="491"/>
      <c r="AI19" s="491"/>
      <c r="AJ19" s="492"/>
      <c r="AK19" s="492"/>
      <c r="AL19" s="492"/>
      <c r="AM19" s="491"/>
      <c r="AN19" s="491"/>
      <c r="AO19" s="484"/>
      <c r="AP19" s="493"/>
      <c r="AQ19" s="493"/>
      <c r="AR19" s="494"/>
      <c r="AS19" s="494"/>
    </row>
    <row r="20" spans="1:45" s="485" customFormat="1" ht="91.5" hidden="1" customHeight="1" x14ac:dyDescent="0.25">
      <c r="A20" s="1221"/>
      <c r="B20" s="1229"/>
      <c r="C20" s="1233"/>
      <c r="D20" s="491" t="s">
        <v>762</v>
      </c>
      <c r="E20" s="477">
        <f t="shared" si="0"/>
        <v>5</v>
      </c>
      <c r="F20" s="478">
        <v>1</v>
      </c>
      <c r="G20" s="478">
        <v>1</v>
      </c>
      <c r="H20" s="478">
        <v>1</v>
      </c>
      <c r="I20" s="478">
        <v>1</v>
      </c>
      <c r="J20" s="478">
        <v>1</v>
      </c>
      <c r="K20" s="478"/>
      <c r="L20" s="478"/>
      <c r="M20" s="478"/>
      <c r="N20" s="478"/>
      <c r="O20" s="478"/>
      <c r="P20" s="478"/>
      <c r="Q20" s="478"/>
      <c r="R20" s="1226"/>
      <c r="S20" s="479" t="s">
        <v>36</v>
      </c>
      <c r="T20" s="480" t="s">
        <v>39</v>
      </c>
      <c r="U20" s="479"/>
      <c r="V20" s="479" t="s">
        <v>113</v>
      </c>
      <c r="W20" s="498" t="s">
        <v>112</v>
      </c>
      <c r="X20" s="488">
        <v>150000</v>
      </c>
      <c r="Y20" s="489"/>
      <c r="Z20" s="489"/>
      <c r="AA20" s="504" t="s">
        <v>746</v>
      </c>
      <c r="AB20" s="491"/>
      <c r="AC20" s="491"/>
      <c r="AD20" s="492">
        <f>+X20</f>
        <v>150000</v>
      </c>
      <c r="AE20" s="491"/>
      <c r="AF20" s="491"/>
      <c r="AG20" s="491"/>
      <c r="AH20" s="491"/>
      <c r="AI20" s="491"/>
      <c r="AJ20" s="491"/>
      <c r="AK20" s="491"/>
      <c r="AL20" s="492"/>
      <c r="AM20" s="491"/>
      <c r="AN20" s="491"/>
      <c r="AO20" s="484">
        <f>+AB20+AD20+AE20+AF20+AG20+AH20+AI20++AJ20+AK20+AL20+AM20+AN20</f>
        <v>150000</v>
      </c>
      <c r="AP20" s="495">
        <v>0</v>
      </c>
      <c r="AQ20" s="495">
        <v>0</v>
      </c>
    </row>
    <row r="21" spans="1:45" s="494" customFormat="1" ht="91.5" hidden="1" customHeight="1" x14ac:dyDescent="0.25">
      <c r="A21" s="1221"/>
      <c r="B21" s="1229"/>
      <c r="C21" s="1233"/>
      <c r="D21" s="491" t="s">
        <v>833</v>
      </c>
      <c r="E21" s="477">
        <f t="shared" si="0"/>
        <v>12</v>
      </c>
      <c r="F21" s="478">
        <v>1</v>
      </c>
      <c r="G21" s="478">
        <v>1</v>
      </c>
      <c r="H21" s="478">
        <v>1</v>
      </c>
      <c r="I21" s="478">
        <v>1</v>
      </c>
      <c r="J21" s="478">
        <v>1</v>
      </c>
      <c r="K21" s="478">
        <v>1</v>
      </c>
      <c r="L21" s="478">
        <v>1</v>
      </c>
      <c r="M21" s="478">
        <v>1</v>
      </c>
      <c r="N21" s="478">
        <v>1</v>
      </c>
      <c r="O21" s="478">
        <v>1</v>
      </c>
      <c r="P21" s="478">
        <v>1</v>
      </c>
      <c r="Q21" s="478">
        <v>1</v>
      </c>
      <c r="R21" s="1226"/>
      <c r="S21" s="479" t="s">
        <v>36</v>
      </c>
      <c r="T21" s="480" t="s">
        <v>43</v>
      </c>
      <c r="U21" s="479"/>
      <c r="V21" s="479" t="s">
        <v>44</v>
      </c>
      <c r="W21" s="491" t="s">
        <v>45</v>
      </c>
      <c r="X21" s="496">
        <v>350000</v>
      </c>
      <c r="Y21" s="493">
        <f>+X21*0.12</f>
        <v>42000</v>
      </c>
      <c r="Z21" s="493">
        <f>+X21+Y21</f>
        <v>392000</v>
      </c>
      <c r="AA21" s="504" t="s">
        <v>737</v>
      </c>
      <c r="AB21" s="492"/>
      <c r="AC21" s="492"/>
      <c r="AD21" s="497">
        <f>+X21</f>
        <v>350000</v>
      </c>
      <c r="AE21" s="497"/>
      <c r="AF21" s="497"/>
      <c r="AG21" s="497"/>
      <c r="AH21" s="497"/>
      <c r="AI21" s="497"/>
      <c r="AJ21" s="497"/>
      <c r="AK21" s="497"/>
      <c r="AL21" s="492"/>
      <c r="AM21" s="497"/>
      <c r="AN21" s="497"/>
      <c r="AO21" s="484">
        <f>+AB21+AD21+AE21+AF21+AG21+AH21+AI21++AJ21+AK21+AL21+AM21+AN21</f>
        <v>350000</v>
      </c>
      <c r="AP21" s="383">
        <v>14532.55</v>
      </c>
      <c r="AQ21" s="383">
        <v>5141.9399999999996</v>
      </c>
    </row>
    <row r="22" spans="1:45" s="485" customFormat="1" ht="91.5" hidden="1" customHeight="1" x14ac:dyDescent="0.25">
      <c r="A22" s="1221"/>
      <c r="B22" s="1229"/>
      <c r="C22" s="1233"/>
      <c r="D22" s="498" t="s">
        <v>42</v>
      </c>
      <c r="E22" s="477">
        <f t="shared" si="0"/>
        <v>12</v>
      </c>
      <c r="F22" s="478">
        <v>1</v>
      </c>
      <c r="G22" s="478">
        <v>1</v>
      </c>
      <c r="H22" s="478">
        <v>1</v>
      </c>
      <c r="I22" s="478">
        <v>1</v>
      </c>
      <c r="J22" s="478">
        <v>1</v>
      </c>
      <c r="K22" s="478">
        <v>1</v>
      </c>
      <c r="L22" s="478">
        <v>1</v>
      </c>
      <c r="M22" s="478">
        <v>1</v>
      </c>
      <c r="N22" s="478">
        <v>1</v>
      </c>
      <c r="O22" s="478">
        <v>1</v>
      </c>
      <c r="P22" s="478">
        <v>1</v>
      </c>
      <c r="Q22" s="478">
        <v>1</v>
      </c>
      <c r="R22" s="1226"/>
      <c r="S22" s="479" t="s">
        <v>36</v>
      </c>
      <c r="T22" s="480" t="s">
        <v>43</v>
      </c>
      <c r="U22" s="717"/>
      <c r="V22" s="717" t="s">
        <v>40</v>
      </c>
      <c r="W22" s="498" t="s">
        <v>97</v>
      </c>
      <c r="X22" s="499">
        <v>62000</v>
      </c>
      <c r="Y22" s="493"/>
      <c r="Z22" s="493"/>
      <c r="AA22" s="504" t="s">
        <v>747</v>
      </c>
      <c r="AB22" s="491"/>
      <c r="AC22" s="491"/>
      <c r="AD22" s="491"/>
      <c r="AE22" s="491"/>
      <c r="AF22" s="491"/>
      <c r="AG22" s="492"/>
      <c r="AH22" s="491"/>
      <c r="AI22" s="491"/>
      <c r="AJ22" s="492">
        <f>+X22</f>
        <v>62000</v>
      </c>
      <c r="AK22" s="491"/>
      <c r="AL22" s="491"/>
      <c r="AM22" s="491"/>
      <c r="AN22" s="491"/>
      <c r="AO22" s="484">
        <f>+AB22+AD22+AE22+AF22+AG22+AH22+AI22++AJ22+AK22+AL22+AM22+AN22</f>
        <v>62000</v>
      </c>
      <c r="AP22" s="494"/>
      <c r="AQ22" s="494"/>
      <c r="AR22" s="494"/>
      <c r="AS22" s="494"/>
    </row>
    <row r="23" spans="1:45" s="485" customFormat="1" ht="91.5" hidden="1" customHeight="1" x14ac:dyDescent="0.25">
      <c r="A23" s="1221"/>
      <c r="B23" s="1230"/>
      <c r="C23" s="1233"/>
      <c r="D23" s="491" t="s">
        <v>46</v>
      </c>
      <c r="E23" s="477">
        <f t="shared" si="0"/>
        <v>1</v>
      </c>
      <c r="F23" s="491"/>
      <c r="G23" s="479"/>
      <c r="H23" s="479">
        <v>1</v>
      </c>
      <c r="I23" s="479"/>
      <c r="J23" s="479"/>
      <c r="K23" s="479"/>
      <c r="L23" s="479"/>
      <c r="M23" s="479"/>
      <c r="N23" s="479"/>
      <c r="O23" s="491"/>
      <c r="P23" s="491"/>
      <c r="Q23" s="491"/>
      <c r="R23" s="1226"/>
      <c r="S23" s="479" t="s">
        <v>36</v>
      </c>
      <c r="T23" s="480" t="s">
        <v>50</v>
      </c>
      <c r="U23" s="479"/>
      <c r="V23" s="717" t="s">
        <v>47</v>
      </c>
      <c r="W23" s="498" t="s">
        <v>48</v>
      </c>
      <c r="X23" s="499">
        <v>50000</v>
      </c>
      <c r="Y23" s="499">
        <f>+X23*0.12</f>
        <v>6000</v>
      </c>
      <c r="Z23" s="499">
        <f>+X23+Y23</f>
        <v>56000</v>
      </c>
      <c r="AA23" s="504" t="s">
        <v>847</v>
      </c>
      <c r="AB23" s="492"/>
      <c r="AC23" s="492"/>
      <c r="AD23" s="492">
        <f>+X23</f>
        <v>50000</v>
      </c>
      <c r="AE23" s="492"/>
      <c r="AF23" s="492"/>
      <c r="AG23" s="491"/>
      <c r="AH23" s="491"/>
      <c r="AI23" s="491"/>
      <c r="AJ23" s="491"/>
      <c r="AK23" s="492">
        <f>+X23</f>
        <v>50000</v>
      </c>
      <c r="AL23" s="491"/>
      <c r="AM23" s="491"/>
      <c r="AN23" s="491"/>
      <c r="AO23" s="484">
        <f>+AB23+AD23+AE23+AF23+AG23+AH23+AI23++AJ23+AK23+AL23+AM23+AN23</f>
        <v>100000</v>
      </c>
      <c r="AP23" s="312">
        <v>628782</v>
      </c>
      <c r="AQ23" s="312">
        <v>508179.52</v>
      </c>
    </row>
    <row r="24" spans="1:45" s="485" customFormat="1" ht="91.5" hidden="1" customHeight="1" x14ac:dyDescent="0.25">
      <c r="A24" s="1221"/>
      <c r="B24" s="1230"/>
      <c r="C24" s="1233"/>
      <c r="D24" s="491" t="s">
        <v>745</v>
      </c>
      <c r="E24" s="477">
        <v>1</v>
      </c>
      <c r="F24" s="491"/>
      <c r="G24" s="479"/>
      <c r="H24" s="479"/>
      <c r="I24" s="479">
        <v>1</v>
      </c>
      <c r="J24" s="479"/>
      <c r="K24" s="479"/>
      <c r="L24" s="479"/>
      <c r="M24" s="479"/>
      <c r="N24" s="479">
        <v>1</v>
      </c>
      <c r="O24" s="491"/>
      <c r="P24" s="491"/>
      <c r="Q24" s="491"/>
      <c r="R24" s="1226"/>
      <c r="S24" s="479" t="s">
        <v>36</v>
      </c>
      <c r="T24" s="480" t="s">
        <v>50</v>
      </c>
      <c r="U24" s="479"/>
      <c r="V24" s="715" t="s">
        <v>47</v>
      </c>
      <c r="W24" s="712" t="s">
        <v>48</v>
      </c>
      <c r="X24" s="496">
        <v>50000</v>
      </c>
      <c r="Y24" s="496">
        <f>+X24*0.12</f>
        <v>6000</v>
      </c>
      <c r="Z24" s="496">
        <f>+X24+Y24</f>
        <v>56000</v>
      </c>
      <c r="AA24" s="504"/>
      <c r="AB24" s="492"/>
      <c r="AC24" s="492"/>
      <c r="AD24" s="492">
        <f>+X24</f>
        <v>50000</v>
      </c>
      <c r="AE24" s="492"/>
      <c r="AF24" s="492"/>
      <c r="AG24" s="492"/>
      <c r="AH24" s="491"/>
      <c r="AI24" s="491"/>
      <c r="AJ24" s="491"/>
      <c r="AK24" s="492"/>
      <c r="AL24" s="491"/>
      <c r="AM24" s="491"/>
      <c r="AN24" s="491"/>
      <c r="AO24" s="484">
        <f>+AB24+AD24+AE24+AF24+AG24+AH24+AI24++AJ24+AK24+AL24+AM24+AN24</f>
        <v>50000</v>
      </c>
    </row>
    <row r="25" spans="1:45" s="485" customFormat="1" ht="91.5" hidden="1" customHeight="1" x14ac:dyDescent="0.25">
      <c r="A25" s="1221"/>
      <c r="B25" s="1230"/>
      <c r="C25" s="1233"/>
      <c r="D25" s="491" t="s">
        <v>748</v>
      </c>
      <c r="E25" s="477">
        <v>1</v>
      </c>
      <c r="F25" s="491"/>
      <c r="G25" s="479"/>
      <c r="H25" s="479"/>
      <c r="I25" s="479"/>
      <c r="J25" s="479"/>
      <c r="K25" s="479"/>
      <c r="L25" s="479"/>
      <c r="M25" s="479"/>
      <c r="N25" s="502">
        <f>+E25</f>
        <v>1</v>
      </c>
      <c r="O25" s="491"/>
      <c r="P25" s="491"/>
      <c r="Q25" s="491"/>
      <c r="R25" s="1226"/>
      <c r="S25" s="479" t="s">
        <v>36</v>
      </c>
      <c r="T25" s="480" t="s">
        <v>50</v>
      </c>
      <c r="U25" s="479"/>
      <c r="V25" s="717" t="s">
        <v>47</v>
      </c>
      <c r="W25" s="498" t="s">
        <v>48</v>
      </c>
      <c r="X25" s="499">
        <v>150000</v>
      </c>
      <c r="Y25" s="499"/>
      <c r="Z25" s="499"/>
      <c r="AA25" s="734" t="s">
        <v>848</v>
      </c>
      <c r="AB25" s="492"/>
      <c r="AC25" s="492"/>
      <c r="AD25" s="492"/>
      <c r="AE25" s="492"/>
      <c r="AF25" s="492"/>
      <c r="AG25" s="492"/>
      <c r="AH25" s="491"/>
      <c r="AI25" s="491"/>
      <c r="AJ25" s="491"/>
      <c r="AK25" s="492"/>
      <c r="AL25" s="491"/>
      <c r="AM25" s="491"/>
      <c r="AN25" s="491"/>
      <c r="AO25" s="484"/>
    </row>
    <row r="26" spans="1:45" s="485" customFormat="1" ht="91.5" hidden="1" customHeight="1" x14ac:dyDescent="0.25">
      <c r="A26" s="1221"/>
      <c r="B26" s="1231"/>
      <c r="C26" s="1234"/>
      <c r="D26" s="491" t="s">
        <v>114</v>
      </c>
      <c r="E26" s="477">
        <f t="shared" si="0"/>
        <v>1</v>
      </c>
      <c r="F26" s="491"/>
      <c r="G26" s="479"/>
      <c r="H26" s="479">
        <v>1</v>
      </c>
      <c r="I26" s="479"/>
      <c r="J26" s="479"/>
      <c r="K26" s="479"/>
      <c r="L26" s="479"/>
      <c r="M26" s="479"/>
      <c r="N26" s="479"/>
      <c r="O26" s="491"/>
      <c r="P26" s="491"/>
      <c r="Q26" s="491"/>
      <c r="R26" s="1227"/>
      <c r="S26" s="479" t="s">
        <v>36</v>
      </c>
      <c r="T26" s="491" t="s">
        <v>50</v>
      </c>
      <c r="U26" s="479"/>
      <c r="V26" s="715" t="s">
        <v>69</v>
      </c>
      <c r="W26" s="712" t="s">
        <v>70</v>
      </c>
      <c r="X26" s="496">
        <v>300000</v>
      </c>
      <c r="Y26" s="493">
        <f>+X26*0.12</f>
        <v>36000</v>
      </c>
      <c r="Z26" s="493">
        <f>+Y26+X26</f>
        <v>336000</v>
      </c>
      <c r="AA26" s="504"/>
      <c r="AB26" s="491"/>
      <c r="AC26" s="491"/>
      <c r="AD26" s="492">
        <f>+X26</f>
        <v>300000</v>
      </c>
      <c r="AE26" s="492"/>
      <c r="AF26" s="491"/>
      <c r="AG26" s="491"/>
      <c r="AH26" s="492"/>
      <c r="AI26" s="491"/>
      <c r="AJ26" s="491"/>
      <c r="AK26" s="491"/>
      <c r="AL26" s="491"/>
      <c r="AM26" s="491"/>
      <c r="AN26" s="491"/>
      <c r="AO26" s="484">
        <f t="shared" ref="AO26:AO33" si="4">+AB26+AD26+AE26+AF26+AG26+AH26+AI26++AJ26+AK26+AL26+AM26+AN26</f>
        <v>300000</v>
      </c>
      <c r="AP26" s="312">
        <v>582264.30000000005</v>
      </c>
      <c r="AQ26" s="312">
        <v>2392.21</v>
      </c>
    </row>
    <row r="27" spans="1:45" s="1" customFormat="1" ht="36.75" hidden="1" customHeight="1" x14ac:dyDescent="0.25">
      <c r="A27" s="1221"/>
      <c r="B27" s="1202" t="s">
        <v>51</v>
      </c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  <c r="R27" s="1203"/>
      <c r="S27" s="1203"/>
      <c r="T27" s="1203"/>
      <c r="U27" s="1203"/>
      <c r="V27" s="1203"/>
      <c r="W27" s="1204"/>
      <c r="X27" s="366">
        <f>SUM(X11:X26)</f>
        <v>2386216.0099999998</v>
      </c>
      <c r="Y27" s="366"/>
      <c r="Z27" s="366"/>
      <c r="AA27" s="36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9">
        <f t="shared" si="4"/>
        <v>0</v>
      </c>
    </row>
    <row r="28" spans="1:45" ht="91.5" hidden="1" customHeight="1" x14ac:dyDescent="0.25">
      <c r="A28" s="1221"/>
      <c r="B28" s="1235" t="s">
        <v>54</v>
      </c>
      <c r="C28" s="1237" t="s">
        <v>34</v>
      </c>
      <c r="D28" s="260" t="s">
        <v>738</v>
      </c>
      <c r="E28" s="317">
        <f>+F28+G28+H28+I28+J28+K28+L28+M28+N28+O28+P28+Q28</f>
        <v>1</v>
      </c>
      <c r="F28" s="260"/>
      <c r="G28" s="260"/>
      <c r="H28" s="250"/>
      <c r="I28" s="250">
        <v>1</v>
      </c>
      <c r="J28" s="260"/>
      <c r="K28" s="260"/>
      <c r="L28" s="260"/>
      <c r="M28" s="260"/>
      <c r="N28" s="260"/>
      <c r="O28" s="260"/>
      <c r="P28" s="260"/>
      <c r="Q28" s="260"/>
      <c r="R28" s="1237"/>
      <c r="S28" s="260" t="s">
        <v>55</v>
      </c>
      <c r="T28" s="260" t="s">
        <v>56</v>
      </c>
      <c r="U28" s="260"/>
      <c r="V28" s="250" t="s">
        <v>44</v>
      </c>
      <c r="W28" s="260" t="s">
        <v>45</v>
      </c>
      <c r="X28" s="451">
        <v>2000</v>
      </c>
      <c r="Y28" s="285">
        <f>+X28*0.12</f>
        <v>240</v>
      </c>
      <c r="Z28" s="285">
        <f>+X28+Y28</f>
        <v>2240</v>
      </c>
      <c r="AA28" s="285"/>
      <c r="AB28" s="449"/>
      <c r="AC28" s="449"/>
      <c r="AD28" s="450">
        <f>+X28</f>
        <v>2000</v>
      </c>
      <c r="AE28" s="450"/>
      <c r="AF28" s="450"/>
      <c r="AG28" s="449"/>
      <c r="AH28" s="449"/>
      <c r="AI28" s="449"/>
      <c r="AJ28" s="449"/>
      <c r="AK28" s="449"/>
      <c r="AL28" s="449"/>
      <c r="AM28" s="449"/>
      <c r="AN28" s="449"/>
      <c r="AO28" s="9">
        <f t="shared" si="4"/>
        <v>2000</v>
      </c>
    </row>
    <row r="29" spans="1:45" ht="91.5" hidden="1" customHeight="1" x14ac:dyDescent="0.25">
      <c r="A29" s="1221"/>
      <c r="B29" s="1236"/>
      <c r="C29" s="1238"/>
      <c r="D29" s="15" t="s">
        <v>115</v>
      </c>
      <c r="E29" s="13">
        <f>+F29+G29+H29+I29+J29+K29+L29+M29+N29+O29+P29+Q29</f>
        <v>3</v>
      </c>
      <c r="F29" s="15"/>
      <c r="G29" s="15"/>
      <c r="H29" s="14">
        <v>1</v>
      </c>
      <c r="I29" s="15"/>
      <c r="J29" s="15"/>
      <c r="K29" s="15"/>
      <c r="L29" s="15"/>
      <c r="M29" s="14">
        <v>1</v>
      </c>
      <c r="N29" s="15"/>
      <c r="O29" s="15"/>
      <c r="P29" s="14">
        <v>1</v>
      </c>
      <c r="Q29" s="15"/>
      <c r="R29" s="1239"/>
      <c r="S29" s="307" t="s">
        <v>116</v>
      </c>
      <c r="T29" s="307" t="s">
        <v>117</v>
      </c>
      <c r="U29" s="307"/>
      <c r="V29" s="244" t="s">
        <v>118</v>
      </c>
      <c r="W29" s="307" t="s">
        <v>615</v>
      </c>
      <c r="X29" s="368">
        <v>2500</v>
      </c>
      <c r="Y29" s="368"/>
      <c r="Z29" s="368"/>
      <c r="AA29" s="368"/>
      <c r="AB29" s="15"/>
      <c r="AC29" s="15"/>
      <c r="AD29" s="15"/>
      <c r="AE29" s="16"/>
      <c r="AF29" s="16">
        <f>+X29</f>
        <v>2500</v>
      </c>
      <c r="AG29" s="15"/>
      <c r="AH29" s="15"/>
      <c r="AI29" s="15"/>
      <c r="AJ29" s="16"/>
      <c r="AK29" s="15"/>
      <c r="AL29" s="15"/>
      <c r="AM29" s="16"/>
      <c r="AN29" s="15"/>
      <c r="AO29" s="9">
        <f t="shared" si="4"/>
        <v>2500</v>
      </c>
      <c r="AP29" s="282">
        <v>0</v>
      </c>
      <c r="AQ29" s="282">
        <v>0</v>
      </c>
    </row>
    <row r="30" spans="1:45" s="1" customFormat="1" ht="46.5" hidden="1" customHeight="1" x14ac:dyDescent="0.25">
      <c r="A30" s="1221"/>
      <c r="B30" s="1202"/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4"/>
      <c r="X30" s="366">
        <f>+X28+X29</f>
        <v>4500</v>
      </c>
      <c r="Y30" s="366"/>
      <c r="Z30" s="366"/>
      <c r="AA30" s="366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9">
        <f t="shared" si="4"/>
        <v>0</v>
      </c>
    </row>
    <row r="31" spans="1:45" s="1" customFormat="1" ht="63" hidden="1" customHeight="1" x14ac:dyDescent="0.25">
      <c r="A31" s="1221"/>
      <c r="B31" s="1205" t="s">
        <v>138</v>
      </c>
      <c r="C31" s="1208" t="s">
        <v>713</v>
      </c>
      <c r="D31" s="355" t="s">
        <v>101</v>
      </c>
      <c r="E31" s="315">
        <v>1</v>
      </c>
      <c r="F31" s="250"/>
      <c r="G31" s="250"/>
      <c r="H31" s="250">
        <v>1</v>
      </c>
      <c r="I31" s="250"/>
      <c r="J31" s="250"/>
      <c r="K31" s="250"/>
      <c r="L31" s="250"/>
      <c r="M31" s="250"/>
      <c r="N31" s="250"/>
      <c r="O31" s="250"/>
      <c r="P31" s="250"/>
      <c r="Q31" s="250"/>
      <c r="R31" s="1211" t="s">
        <v>81</v>
      </c>
      <c r="S31" s="356" t="s">
        <v>106</v>
      </c>
      <c r="T31" s="356" t="s">
        <v>107</v>
      </c>
      <c r="U31" s="356"/>
      <c r="V31" s="250" t="s">
        <v>52</v>
      </c>
      <c r="W31" s="260" t="s">
        <v>53</v>
      </c>
      <c r="X31" s="369">
        <v>174000</v>
      </c>
      <c r="Y31" s="369"/>
      <c r="Z31" s="369"/>
      <c r="AA31" s="369"/>
      <c r="AB31" s="358"/>
      <c r="AC31" s="358"/>
      <c r="AD31" s="357"/>
      <c r="AE31" s="357">
        <f>+X31</f>
        <v>174000</v>
      </c>
      <c r="AF31" s="357"/>
      <c r="AG31" s="358"/>
      <c r="AH31" s="358"/>
      <c r="AI31" s="358"/>
      <c r="AJ31" s="358"/>
      <c r="AK31" s="358"/>
      <c r="AL31" s="358"/>
      <c r="AM31" s="358"/>
      <c r="AN31" s="358"/>
      <c r="AO31" s="9">
        <f t="shared" si="4"/>
        <v>174000</v>
      </c>
      <c r="AP31" s="283">
        <v>207000</v>
      </c>
      <c r="AQ31" s="283">
        <v>198088.67</v>
      </c>
    </row>
    <row r="32" spans="1:45" s="1" customFormat="1" ht="63" hidden="1" customHeight="1" x14ac:dyDescent="0.25">
      <c r="A32" s="1221"/>
      <c r="B32" s="1206"/>
      <c r="C32" s="1209"/>
      <c r="D32" s="355" t="s">
        <v>102</v>
      </c>
      <c r="E32" s="315">
        <v>1</v>
      </c>
      <c r="F32" s="250"/>
      <c r="G32" s="250"/>
      <c r="H32" s="250">
        <v>1</v>
      </c>
      <c r="I32" s="250"/>
      <c r="J32" s="250"/>
      <c r="K32" s="250"/>
      <c r="L32" s="250"/>
      <c r="M32" s="250"/>
      <c r="N32" s="250"/>
      <c r="O32" s="250"/>
      <c r="P32" s="250"/>
      <c r="Q32" s="250"/>
      <c r="R32" s="1212"/>
      <c r="S32" s="356" t="s">
        <v>106</v>
      </c>
      <c r="T32" s="356" t="s">
        <v>107</v>
      </c>
      <c r="U32" s="356"/>
      <c r="V32" s="250" t="s">
        <v>52</v>
      </c>
      <c r="W32" s="260" t="s">
        <v>53</v>
      </c>
      <c r="X32" s="369">
        <v>116000</v>
      </c>
      <c r="Y32" s="369"/>
      <c r="Z32" s="369"/>
      <c r="AA32" s="369"/>
      <c r="AB32" s="358"/>
      <c r="AC32" s="358"/>
      <c r="AD32" s="357"/>
      <c r="AE32" s="357">
        <f>+X32</f>
        <v>116000</v>
      </c>
      <c r="AF32" s="357"/>
      <c r="AG32" s="358"/>
      <c r="AH32" s="358"/>
      <c r="AI32" s="358"/>
      <c r="AJ32" s="358"/>
      <c r="AK32" s="358"/>
      <c r="AL32" s="358"/>
      <c r="AM32" s="358"/>
      <c r="AN32" s="358"/>
      <c r="AO32" s="9">
        <f t="shared" si="4"/>
        <v>116000</v>
      </c>
      <c r="AP32" s="303"/>
      <c r="AQ32" s="303"/>
    </row>
    <row r="33" spans="1:171" s="1" customFormat="1" ht="63" hidden="1" customHeight="1" x14ac:dyDescent="0.25">
      <c r="A33" s="1221"/>
      <c r="B33" s="1206"/>
      <c r="C33" s="1209"/>
      <c r="D33" s="361" t="s">
        <v>103</v>
      </c>
      <c r="E33" s="362">
        <v>1</v>
      </c>
      <c r="F33" s="363"/>
      <c r="G33" s="363"/>
      <c r="H33" s="363">
        <v>1</v>
      </c>
      <c r="I33" s="363"/>
      <c r="J33" s="363"/>
      <c r="K33" s="363"/>
      <c r="L33" s="363"/>
      <c r="M33" s="363"/>
      <c r="N33" s="363"/>
      <c r="O33" s="363"/>
      <c r="P33" s="363"/>
      <c r="Q33" s="363"/>
      <c r="R33" s="1212"/>
      <c r="S33" s="364" t="s">
        <v>106</v>
      </c>
      <c r="T33" s="364" t="s">
        <v>107</v>
      </c>
      <c r="U33" s="364"/>
      <c r="V33" s="250" t="s">
        <v>100</v>
      </c>
      <c r="W33" s="260" t="s">
        <v>99</v>
      </c>
      <c r="X33" s="369">
        <v>1000</v>
      </c>
      <c r="Y33" s="369"/>
      <c r="Z33" s="369"/>
      <c r="AA33" s="369"/>
      <c r="AB33" s="357"/>
      <c r="AC33" s="357"/>
      <c r="AD33" s="357"/>
      <c r="AE33" s="357">
        <f>+X33</f>
        <v>1000</v>
      </c>
      <c r="AF33" s="357"/>
      <c r="AG33" s="358"/>
      <c r="AH33" s="358"/>
      <c r="AI33" s="358"/>
      <c r="AJ33" s="358"/>
      <c r="AK33" s="358"/>
      <c r="AL33" s="358"/>
      <c r="AM33" s="358"/>
      <c r="AN33" s="358"/>
      <c r="AO33" s="9">
        <f t="shared" si="4"/>
        <v>1000</v>
      </c>
      <c r="AP33" s="359">
        <v>1000</v>
      </c>
      <c r="AQ33" s="360">
        <v>0</v>
      </c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79"/>
      <c r="FL33" s="279"/>
      <c r="FM33" s="279"/>
      <c r="FN33" s="279"/>
      <c r="FO33" s="279"/>
    </row>
    <row r="34" spans="1:171" s="1" customFormat="1" ht="61.5" hidden="1" customHeight="1" x14ac:dyDescent="0.25">
      <c r="A34" s="1221"/>
      <c r="B34" s="1206"/>
      <c r="C34" s="1209"/>
      <c r="D34" s="361" t="s">
        <v>706</v>
      </c>
      <c r="E34" s="362">
        <v>1</v>
      </c>
      <c r="F34" s="363"/>
      <c r="G34" s="363"/>
      <c r="H34" s="363">
        <v>1</v>
      </c>
      <c r="I34" s="363"/>
      <c r="J34" s="363"/>
      <c r="K34" s="363"/>
      <c r="L34" s="363"/>
      <c r="M34" s="363"/>
      <c r="N34" s="363"/>
      <c r="O34" s="363"/>
      <c r="P34" s="363"/>
      <c r="Q34" s="363"/>
      <c r="R34" s="1212"/>
      <c r="S34" s="364" t="s">
        <v>106</v>
      </c>
      <c r="T34" s="364" t="s">
        <v>107</v>
      </c>
      <c r="U34" s="364"/>
      <c r="V34" s="250" t="s">
        <v>707</v>
      </c>
      <c r="W34" s="260" t="s">
        <v>708</v>
      </c>
      <c r="X34" s="369">
        <v>1000</v>
      </c>
      <c r="Y34" s="369"/>
      <c r="Z34" s="369"/>
      <c r="AA34" s="369"/>
      <c r="AB34" s="357"/>
      <c r="AC34" s="357"/>
      <c r="AD34" s="357"/>
      <c r="AE34" s="357">
        <f>+X34</f>
        <v>1000</v>
      </c>
      <c r="AF34" s="357"/>
      <c r="AG34" s="358"/>
      <c r="AH34" s="358"/>
      <c r="AI34" s="358"/>
      <c r="AJ34" s="358"/>
      <c r="AK34" s="358"/>
      <c r="AL34" s="358"/>
      <c r="AM34" s="358"/>
      <c r="AN34" s="358"/>
      <c r="AO34" s="9"/>
      <c r="AP34" s="365"/>
      <c r="AQ34" s="360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79"/>
      <c r="FL34" s="279"/>
      <c r="FM34" s="279"/>
      <c r="FN34" s="279"/>
      <c r="FO34" s="279"/>
    </row>
    <row r="35" spans="1:171" s="1" customFormat="1" ht="61.5" hidden="1" customHeight="1" x14ac:dyDescent="0.25">
      <c r="A35" s="1221"/>
      <c r="B35" s="1207"/>
      <c r="C35" s="1210"/>
      <c r="D35" s="361" t="s">
        <v>709</v>
      </c>
      <c r="E35" s="362">
        <v>12</v>
      </c>
      <c r="F35" s="363">
        <v>1</v>
      </c>
      <c r="G35" s="363">
        <v>1</v>
      </c>
      <c r="H35" s="363">
        <v>1</v>
      </c>
      <c r="I35" s="363">
        <v>1</v>
      </c>
      <c r="J35" s="363">
        <v>1</v>
      </c>
      <c r="K35" s="363">
        <v>1</v>
      </c>
      <c r="L35" s="363">
        <v>1</v>
      </c>
      <c r="M35" s="363">
        <v>1</v>
      </c>
      <c r="N35" s="363">
        <v>1</v>
      </c>
      <c r="O35" s="363">
        <v>1</v>
      </c>
      <c r="P35" s="363">
        <v>1</v>
      </c>
      <c r="Q35" s="363">
        <v>1</v>
      </c>
      <c r="R35" s="1213"/>
      <c r="S35" s="364" t="s">
        <v>106</v>
      </c>
      <c r="T35" s="364" t="s">
        <v>107</v>
      </c>
      <c r="U35" s="364"/>
      <c r="V35" s="250" t="s">
        <v>710</v>
      </c>
      <c r="W35" s="260" t="s">
        <v>711</v>
      </c>
      <c r="X35" s="369">
        <v>3000</v>
      </c>
      <c r="Y35" s="369"/>
      <c r="Z35" s="369"/>
      <c r="AA35" s="369"/>
      <c r="AB35" s="357"/>
      <c r="AC35" s="357"/>
      <c r="AD35" s="357"/>
      <c r="AE35" s="357">
        <f>+X35</f>
        <v>3000</v>
      </c>
      <c r="AF35" s="357"/>
      <c r="AG35" s="358"/>
      <c r="AH35" s="358"/>
      <c r="AI35" s="358"/>
      <c r="AJ35" s="358"/>
      <c r="AK35" s="358"/>
      <c r="AL35" s="358"/>
      <c r="AM35" s="358"/>
      <c r="AN35" s="358"/>
      <c r="AO35" s="9"/>
      <c r="AP35" s="365"/>
      <c r="AQ35" s="360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9"/>
      <c r="FK35" s="279"/>
      <c r="FL35" s="279"/>
      <c r="FM35" s="279"/>
      <c r="FN35" s="279"/>
      <c r="FO35" s="279"/>
    </row>
    <row r="36" spans="1:171" s="1" customFormat="1" ht="30" hidden="1" customHeight="1" x14ac:dyDescent="0.25">
      <c r="A36" s="1221"/>
      <c r="B36" s="1214"/>
      <c r="C36" s="1215"/>
      <c r="D36" s="1215"/>
      <c r="E36" s="1215"/>
      <c r="F36" s="1215"/>
      <c r="G36" s="1215"/>
      <c r="H36" s="1215"/>
      <c r="I36" s="1215"/>
      <c r="J36" s="1215"/>
      <c r="K36" s="1215"/>
      <c r="L36" s="1215"/>
      <c r="M36" s="1215"/>
      <c r="N36" s="1215"/>
      <c r="O36" s="1215"/>
      <c r="P36" s="1215"/>
      <c r="Q36" s="1215"/>
      <c r="R36" s="1215"/>
      <c r="S36" s="1215"/>
      <c r="T36" s="1215"/>
      <c r="U36" s="1215"/>
      <c r="V36" s="1215"/>
      <c r="W36" s="1216"/>
      <c r="X36" s="366">
        <f>+X31+X32+X33+X34+X35</f>
        <v>295000</v>
      </c>
      <c r="Y36" s="366"/>
      <c r="Z36" s="366"/>
      <c r="AA36" s="366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9">
        <f t="shared" ref="AO36:AO43" si="5">+AB36+AD36+AE36+AF36+AG36+AH36+AI36++AJ36+AK36+AL36+AM36+AN36</f>
        <v>0</v>
      </c>
    </row>
    <row r="37" spans="1:171" s="1" customFormat="1" ht="46.5" hidden="1" customHeight="1" x14ac:dyDescent="0.25">
      <c r="A37" s="1221"/>
      <c r="B37" s="1217" t="s">
        <v>78</v>
      </c>
      <c r="C37" s="1218"/>
      <c r="D37" s="1218"/>
      <c r="E37" s="1218"/>
      <c r="F37" s="1218"/>
      <c r="G37" s="1218"/>
      <c r="H37" s="1218"/>
      <c r="I37" s="1218"/>
      <c r="J37" s="1218"/>
      <c r="K37" s="1218"/>
      <c r="L37" s="1218"/>
      <c r="M37" s="1218"/>
      <c r="N37" s="1218"/>
      <c r="O37" s="1218"/>
      <c r="P37" s="1218"/>
      <c r="Q37" s="1218"/>
      <c r="R37" s="1218"/>
      <c r="S37" s="1218"/>
      <c r="T37" s="1218"/>
      <c r="U37" s="1218"/>
      <c r="V37" s="1218"/>
      <c r="W37" s="1219"/>
      <c r="X37" s="367">
        <f>+X36+X30+X27</f>
        <v>2685716.01</v>
      </c>
      <c r="Y37" s="367"/>
      <c r="Z37" s="367"/>
      <c r="AA37" s="367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9">
        <f t="shared" si="5"/>
        <v>0</v>
      </c>
    </row>
    <row r="38" spans="1:171" s="1" customFormat="1" ht="63" hidden="1" customHeight="1" x14ac:dyDescent="0.25">
      <c r="A38" s="1258"/>
      <c r="B38" s="1259" t="s">
        <v>79</v>
      </c>
      <c r="C38" s="1260" t="s">
        <v>713</v>
      </c>
      <c r="D38" s="406" t="s">
        <v>90</v>
      </c>
      <c r="E38" s="407">
        <f t="shared" ref="E38:E43" si="6">SUM(F38:Q38)</f>
        <v>12</v>
      </c>
      <c r="F38" s="408">
        <v>1</v>
      </c>
      <c r="G38" s="408">
        <v>1</v>
      </c>
      <c r="H38" s="408">
        <v>1</v>
      </c>
      <c r="I38" s="408">
        <v>1</v>
      </c>
      <c r="J38" s="408">
        <v>1</v>
      </c>
      <c r="K38" s="408">
        <v>1</v>
      </c>
      <c r="L38" s="408">
        <v>1</v>
      </c>
      <c r="M38" s="408">
        <v>1</v>
      </c>
      <c r="N38" s="408">
        <v>1</v>
      </c>
      <c r="O38" s="408">
        <v>1</v>
      </c>
      <c r="P38" s="408">
        <v>1</v>
      </c>
      <c r="Q38" s="408">
        <v>1</v>
      </c>
      <c r="R38" s="409" t="s">
        <v>81</v>
      </c>
      <c r="S38" s="409" t="s">
        <v>91</v>
      </c>
      <c r="T38" s="409" t="s">
        <v>92</v>
      </c>
      <c r="U38" s="409"/>
      <c r="V38" s="696" t="s">
        <v>93</v>
      </c>
      <c r="W38" s="697" t="s">
        <v>104</v>
      </c>
      <c r="X38" s="698">
        <v>25200</v>
      </c>
      <c r="Y38" s="412"/>
      <c r="Z38" s="412"/>
      <c r="AA38" s="412"/>
      <c r="AB38" s="413">
        <f t="shared" ref="AB38:AC41" si="7">+X38/12</f>
        <v>2100</v>
      </c>
      <c r="AC38" s="413">
        <f t="shared" si="7"/>
        <v>0</v>
      </c>
      <c r="AD38" s="413">
        <v>3333.3333333333335</v>
      </c>
      <c r="AE38" s="413">
        <v>3333.3333333333335</v>
      </c>
      <c r="AF38" s="413">
        <v>3333.3333333333335</v>
      </c>
      <c r="AG38" s="413">
        <v>3333.3333333333335</v>
      </c>
      <c r="AH38" s="413">
        <v>3333.3333333333335</v>
      </c>
      <c r="AI38" s="413">
        <v>3333.3333333333335</v>
      </c>
      <c r="AJ38" s="413">
        <v>3333.3333333333335</v>
      </c>
      <c r="AK38" s="413">
        <v>3333.3333333333335</v>
      </c>
      <c r="AL38" s="413">
        <v>3333.3333333333335</v>
      </c>
      <c r="AM38" s="413">
        <v>3333.3333333333335</v>
      </c>
      <c r="AN38" s="413">
        <v>3333.3333333333335</v>
      </c>
      <c r="AO38" s="17">
        <f t="shared" si="5"/>
        <v>38766.666666666664</v>
      </c>
      <c r="AP38" s="313">
        <v>22999.55</v>
      </c>
      <c r="AQ38" s="313">
        <v>20560.73</v>
      </c>
    </row>
    <row r="39" spans="1:171" ht="63" hidden="1" customHeight="1" x14ac:dyDescent="0.25">
      <c r="A39" s="1258"/>
      <c r="B39" s="1259"/>
      <c r="C39" s="1261"/>
      <c r="D39" s="406" t="s">
        <v>94</v>
      </c>
      <c r="E39" s="407">
        <f t="shared" si="6"/>
        <v>12</v>
      </c>
      <c r="F39" s="408">
        <v>1</v>
      </c>
      <c r="G39" s="408">
        <v>1</v>
      </c>
      <c r="H39" s="408">
        <v>1</v>
      </c>
      <c r="I39" s="408">
        <v>1</v>
      </c>
      <c r="J39" s="408">
        <v>1</v>
      </c>
      <c r="K39" s="408">
        <v>1</v>
      </c>
      <c r="L39" s="408">
        <v>1</v>
      </c>
      <c r="M39" s="408">
        <v>1</v>
      </c>
      <c r="N39" s="408">
        <v>1</v>
      </c>
      <c r="O39" s="408">
        <v>1</v>
      </c>
      <c r="P39" s="408">
        <v>1</v>
      </c>
      <c r="Q39" s="408">
        <v>1</v>
      </c>
      <c r="R39" s="409"/>
      <c r="S39" s="409"/>
      <c r="T39" s="409"/>
      <c r="U39" s="409"/>
      <c r="V39" s="696" t="s">
        <v>96</v>
      </c>
      <c r="W39" s="697" t="s">
        <v>705</v>
      </c>
      <c r="X39" s="698">
        <v>20113</v>
      </c>
      <c r="Y39" s="412"/>
      <c r="Z39" s="412"/>
      <c r="AA39" s="412"/>
      <c r="AB39" s="413">
        <f t="shared" si="7"/>
        <v>1676.0833333333333</v>
      </c>
      <c r="AC39" s="413">
        <f t="shared" si="7"/>
        <v>0</v>
      </c>
      <c r="AD39" s="413">
        <v>1862.2691666666667</v>
      </c>
      <c r="AE39" s="413">
        <v>1862.2691666666667</v>
      </c>
      <c r="AF39" s="413">
        <v>1862.2691666666667</v>
      </c>
      <c r="AG39" s="413">
        <v>1862.2691666666667</v>
      </c>
      <c r="AH39" s="413">
        <v>1862.2691666666667</v>
      </c>
      <c r="AI39" s="413">
        <v>1862.2691666666667</v>
      </c>
      <c r="AJ39" s="413">
        <v>1862.2691666666667</v>
      </c>
      <c r="AK39" s="413">
        <v>1862.2691666666667</v>
      </c>
      <c r="AL39" s="413">
        <v>1862.2691666666667</v>
      </c>
      <c r="AM39" s="413">
        <v>1862.2691666666667</v>
      </c>
      <c r="AN39" s="413">
        <v>1862.2691666666667</v>
      </c>
      <c r="AO39" s="17">
        <f t="shared" si="5"/>
        <v>22161.044166666663</v>
      </c>
      <c r="AP39" s="326">
        <v>22347.23</v>
      </c>
      <c r="AQ39" s="313">
        <v>11915.71</v>
      </c>
    </row>
    <row r="40" spans="1:171" s="1" customFormat="1" ht="63" hidden="1" customHeight="1" x14ac:dyDescent="0.25">
      <c r="A40" s="1258"/>
      <c r="B40" s="1259"/>
      <c r="C40" s="1261"/>
      <c r="D40" s="406" t="s">
        <v>703</v>
      </c>
      <c r="E40" s="407">
        <f t="shared" si="6"/>
        <v>12</v>
      </c>
      <c r="F40" s="408">
        <v>1</v>
      </c>
      <c r="G40" s="408">
        <v>1</v>
      </c>
      <c r="H40" s="408">
        <v>1</v>
      </c>
      <c r="I40" s="408">
        <v>1</v>
      </c>
      <c r="J40" s="408">
        <v>1</v>
      </c>
      <c r="K40" s="408">
        <v>1</v>
      </c>
      <c r="L40" s="408">
        <v>1</v>
      </c>
      <c r="M40" s="408">
        <v>1</v>
      </c>
      <c r="N40" s="408">
        <v>1</v>
      </c>
      <c r="O40" s="408">
        <v>1</v>
      </c>
      <c r="P40" s="408">
        <v>1</v>
      </c>
      <c r="Q40" s="408">
        <v>1</v>
      </c>
      <c r="R40" s="409" t="s">
        <v>81</v>
      </c>
      <c r="S40" s="409" t="s">
        <v>91</v>
      </c>
      <c r="T40" s="409" t="s">
        <v>92</v>
      </c>
      <c r="U40" s="409"/>
      <c r="V40" s="696" t="s">
        <v>701</v>
      </c>
      <c r="W40" s="697" t="s">
        <v>702</v>
      </c>
      <c r="X40" s="698">
        <v>41876.769999999997</v>
      </c>
      <c r="Y40" s="412">
        <f t="shared" ref="Y40:Y49" si="8">+X40*0.12</f>
        <v>5025.2123999999994</v>
      </c>
      <c r="Z40" s="412">
        <f t="shared" ref="Z40:Z49" si="9">+X40+Y40</f>
        <v>46901.982399999994</v>
      </c>
      <c r="AA40" s="695">
        <v>44064</v>
      </c>
      <c r="AB40" s="413">
        <f t="shared" si="7"/>
        <v>3489.7308333333331</v>
      </c>
      <c r="AC40" s="413">
        <f t="shared" si="7"/>
        <v>418.76769999999993</v>
      </c>
      <c r="AD40" s="413">
        <v>3553.4933333333333</v>
      </c>
      <c r="AE40" s="413">
        <v>3553.4933333333333</v>
      </c>
      <c r="AF40" s="413">
        <v>3553.4933333333333</v>
      </c>
      <c r="AG40" s="413">
        <v>3553.4933333333333</v>
      </c>
      <c r="AH40" s="413">
        <v>3553.4933333333333</v>
      </c>
      <c r="AI40" s="413">
        <v>3553.4933333333333</v>
      </c>
      <c r="AJ40" s="413">
        <v>3553.4933333333333</v>
      </c>
      <c r="AK40" s="413">
        <v>3553.4933333333333</v>
      </c>
      <c r="AL40" s="413">
        <v>3553.4933333333333</v>
      </c>
      <c r="AM40" s="413">
        <v>3553.4933333333333</v>
      </c>
      <c r="AN40" s="413">
        <v>3553.4933333333333</v>
      </c>
      <c r="AO40" s="17">
        <f t="shared" si="5"/>
        <v>42578.157499999994</v>
      </c>
      <c r="AP40" s="313">
        <v>42641.919999999998</v>
      </c>
      <c r="AQ40" s="313">
        <v>20562.810000000001</v>
      </c>
    </row>
    <row r="41" spans="1:171" s="1" customFormat="1" ht="63" hidden="1" customHeight="1" x14ac:dyDescent="0.25">
      <c r="A41" s="1258"/>
      <c r="B41" s="1259"/>
      <c r="C41" s="1261"/>
      <c r="D41" s="414" t="s">
        <v>704</v>
      </c>
      <c r="E41" s="415">
        <f t="shared" si="6"/>
        <v>12</v>
      </c>
      <c r="F41" s="416">
        <v>1</v>
      </c>
      <c r="G41" s="416">
        <v>1</v>
      </c>
      <c r="H41" s="416">
        <v>1</v>
      </c>
      <c r="I41" s="416">
        <v>1</v>
      </c>
      <c r="J41" s="416">
        <v>1</v>
      </c>
      <c r="K41" s="416">
        <v>1</v>
      </c>
      <c r="L41" s="416">
        <v>1</v>
      </c>
      <c r="M41" s="416">
        <v>1</v>
      </c>
      <c r="N41" s="416">
        <v>1</v>
      </c>
      <c r="O41" s="416">
        <v>1</v>
      </c>
      <c r="P41" s="416">
        <v>1</v>
      </c>
      <c r="Q41" s="416">
        <v>1</v>
      </c>
      <c r="R41" s="417"/>
      <c r="S41" s="418" t="s">
        <v>91</v>
      </c>
      <c r="T41" s="418" t="s">
        <v>92</v>
      </c>
      <c r="U41" s="418"/>
      <c r="V41" s="410" t="s">
        <v>676</v>
      </c>
      <c r="W41" s="411" t="s">
        <v>700</v>
      </c>
      <c r="X41" s="412">
        <v>15000</v>
      </c>
      <c r="Y41" s="412">
        <f t="shared" si="8"/>
        <v>1800</v>
      </c>
      <c r="Z41" s="412">
        <f t="shared" si="9"/>
        <v>16800</v>
      </c>
      <c r="AA41" s="699" t="s">
        <v>834</v>
      </c>
      <c r="AB41" s="419">
        <f t="shared" si="7"/>
        <v>1250</v>
      </c>
      <c r="AC41" s="419">
        <f t="shared" si="7"/>
        <v>150</v>
      </c>
      <c r="AD41" s="419">
        <v>2170</v>
      </c>
      <c r="AE41" s="419">
        <v>2170</v>
      </c>
      <c r="AF41" s="419">
        <v>2170</v>
      </c>
      <c r="AG41" s="419">
        <v>2170</v>
      </c>
      <c r="AH41" s="419">
        <v>2170</v>
      </c>
      <c r="AI41" s="419">
        <v>2170</v>
      </c>
      <c r="AJ41" s="419">
        <v>2170</v>
      </c>
      <c r="AK41" s="419">
        <v>2170</v>
      </c>
      <c r="AL41" s="419">
        <v>2170</v>
      </c>
      <c r="AM41" s="419">
        <v>2170</v>
      </c>
      <c r="AN41" s="419">
        <v>2170</v>
      </c>
      <c r="AO41" s="17">
        <f t="shared" si="5"/>
        <v>25120</v>
      </c>
      <c r="AP41" s="312">
        <v>26040</v>
      </c>
      <c r="AQ41" s="312">
        <v>8774.7800000000007</v>
      </c>
    </row>
    <row r="42" spans="1:171" s="1" customFormat="1" ht="72.75" hidden="1" customHeight="1" x14ac:dyDescent="0.25">
      <c r="A42" s="1258"/>
      <c r="B42" s="1263" t="s">
        <v>57</v>
      </c>
      <c r="C42" s="1261"/>
      <c r="D42" s="610" t="s">
        <v>119</v>
      </c>
      <c r="E42" s="407">
        <f t="shared" si="6"/>
        <v>12</v>
      </c>
      <c r="F42" s="408">
        <v>1</v>
      </c>
      <c r="G42" s="408">
        <v>1</v>
      </c>
      <c r="H42" s="408">
        <v>1</v>
      </c>
      <c r="I42" s="408">
        <v>1</v>
      </c>
      <c r="J42" s="408">
        <v>1</v>
      </c>
      <c r="K42" s="408">
        <v>1</v>
      </c>
      <c r="L42" s="408">
        <v>1</v>
      </c>
      <c r="M42" s="408">
        <v>1</v>
      </c>
      <c r="N42" s="408">
        <v>1</v>
      </c>
      <c r="O42" s="408">
        <v>1</v>
      </c>
      <c r="P42" s="408">
        <v>1</v>
      </c>
      <c r="Q42" s="408">
        <v>1</v>
      </c>
      <c r="R42" s="417"/>
      <c r="S42" s="409" t="s">
        <v>66</v>
      </c>
      <c r="T42" s="409" t="s">
        <v>105</v>
      </c>
      <c r="U42" s="528"/>
      <c r="V42" s="614" t="s">
        <v>60</v>
      </c>
      <c r="W42" s="615" t="s">
        <v>699</v>
      </c>
      <c r="X42" s="616">
        <v>47814.36</v>
      </c>
      <c r="Y42" s="353">
        <f t="shared" si="8"/>
        <v>5737.7231999999995</v>
      </c>
      <c r="Z42" s="353">
        <f t="shared" si="9"/>
        <v>53552.083200000001</v>
      </c>
      <c r="AA42" s="454">
        <v>43932</v>
      </c>
      <c r="AB42" s="452"/>
      <c r="AC42" s="452"/>
      <c r="AD42" s="452"/>
      <c r="AE42" s="453"/>
      <c r="AF42" s="452"/>
      <c r="AG42" s="452"/>
      <c r="AH42" s="273">
        <f>+X42</f>
        <v>47814.36</v>
      </c>
      <c r="AI42" s="452"/>
      <c r="AJ42" s="452"/>
      <c r="AK42" s="452"/>
      <c r="AL42" s="452"/>
      <c r="AM42" s="452"/>
      <c r="AN42" s="452"/>
      <c r="AO42" s="17">
        <f t="shared" si="5"/>
        <v>47814.36</v>
      </c>
      <c r="AP42" s="322">
        <v>334650.09999999998</v>
      </c>
      <c r="AQ42" s="323">
        <v>166681.64000000001</v>
      </c>
    </row>
    <row r="43" spans="1:171" s="1" customFormat="1" ht="72.75" hidden="1" customHeight="1" x14ac:dyDescent="0.25">
      <c r="A43" s="1258"/>
      <c r="B43" s="1263"/>
      <c r="C43" s="1261"/>
      <c r="D43" s="527" t="s">
        <v>120</v>
      </c>
      <c r="E43" s="407">
        <f t="shared" si="6"/>
        <v>12</v>
      </c>
      <c r="F43" s="408">
        <v>1</v>
      </c>
      <c r="G43" s="408">
        <v>1</v>
      </c>
      <c r="H43" s="408">
        <v>1</v>
      </c>
      <c r="I43" s="408">
        <v>1</v>
      </c>
      <c r="J43" s="408">
        <v>1</v>
      </c>
      <c r="K43" s="408">
        <v>1</v>
      </c>
      <c r="L43" s="408">
        <v>1</v>
      </c>
      <c r="M43" s="408">
        <v>1</v>
      </c>
      <c r="N43" s="408">
        <v>1</v>
      </c>
      <c r="O43" s="408">
        <v>1</v>
      </c>
      <c r="P43" s="408">
        <v>1</v>
      </c>
      <c r="Q43" s="408">
        <v>1</v>
      </c>
      <c r="R43" s="417"/>
      <c r="S43" s="409" t="s">
        <v>66</v>
      </c>
      <c r="T43" s="409" t="s">
        <v>105</v>
      </c>
      <c r="U43" s="528"/>
      <c r="V43" s="763" t="s">
        <v>74</v>
      </c>
      <c r="W43" s="834" t="s">
        <v>75</v>
      </c>
      <c r="X43" s="530">
        <v>225000</v>
      </c>
      <c r="Y43" s="353">
        <f t="shared" si="8"/>
        <v>27000</v>
      </c>
      <c r="Z43" s="353">
        <f t="shared" si="9"/>
        <v>252000</v>
      </c>
      <c r="AA43" s="353" t="s">
        <v>739</v>
      </c>
      <c r="AB43" s="452"/>
      <c r="AC43" s="452"/>
      <c r="AD43" s="273"/>
      <c r="AE43" s="273">
        <f>+Y43</f>
        <v>27000</v>
      </c>
      <c r="AF43" s="452"/>
      <c r="AG43" s="452"/>
      <c r="AH43" s="453"/>
      <c r="AI43" s="452"/>
      <c r="AJ43" s="452"/>
      <c r="AK43" s="452"/>
      <c r="AL43" s="452"/>
      <c r="AM43" s="452"/>
      <c r="AN43" s="452"/>
      <c r="AO43" s="17">
        <f t="shared" si="5"/>
        <v>27000</v>
      </c>
      <c r="AP43" s="324">
        <v>1034557.12</v>
      </c>
      <c r="AQ43" s="324">
        <v>489414.11</v>
      </c>
    </row>
    <row r="44" spans="1:171" s="1" customFormat="1" ht="72.75" hidden="1" customHeight="1" x14ac:dyDescent="0.25">
      <c r="A44" s="1258"/>
      <c r="B44" s="1263"/>
      <c r="C44" s="1261"/>
      <c r="D44" s="736" t="s">
        <v>851</v>
      </c>
      <c r="E44" s="737">
        <v>1</v>
      </c>
      <c r="F44" s="738"/>
      <c r="G44" s="738"/>
      <c r="H44" s="738">
        <v>1</v>
      </c>
      <c r="I44" s="738"/>
      <c r="J44" s="738"/>
      <c r="K44" s="738"/>
      <c r="L44" s="738"/>
      <c r="M44" s="738"/>
      <c r="N44" s="738"/>
      <c r="O44" s="738"/>
      <c r="P44" s="738"/>
      <c r="Q44" s="738"/>
      <c r="R44" s="739"/>
      <c r="S44" s="740"/>
      <c r="T44" s="740"/>
      <c r="U44" s="740"/>
      <c r="V44" s="696" t="s">
        <v>308</v>
      </c>
      <c r="W44" s="694" t="s">
        <v>850</v>
      </c>
      <c r="X44" s="698">
        <v>10000</v>
      </c>
      <c r="Y44" s="353">
        <f t="shared" si="8"/>
        <v>1200</v>
      </c>
      <c r="Z44" s="353">
        <f t="shared" si="9"/>
        <v>11200</v>
      </c>
      <c r="AA44" s="353"/>
      <c r="AB44" s="452"/>
      <c r="AC44" s="452"/>
      <c r="AD44" s="273"/>
      <c r="AE44" s="273"/>
      <c r="AF44" s="452"/>
      <c r="AG44" s="452"/>
      <c r="AH44" s="453"/>
      <c r="AI44" s="452"/>
      <c r="AJ44" s="452"/>
      <c r="AK44" s="452"/>
      <c r="AL44" s="452"/>
      <c r="AM44" s="452"/>
      <c r="AN44" s="452"/>
      <c r="AO44" s="17"/>
      <c r="AP44" s="324"/>
      <c r="AQ44" s="324"/>
    </row>
    <row r="45" spans="1:171" s="1" customFormat="1" ht="72.75" hidden="1" customHeight="1" x14ac:dyDescent="0.25">
      <c r="A45" s="1258"/>
      <c r="B45" s="1263"/>
      <c r="C45" s="1261"/>
      <c r="D45" s="684" t="s">
        <v>831</v>
      </c>
      <c r="E45" s="866">
        <v>1</v>
      </c>
      <c r="F45" s="866"/>
      <c r="G45" s="866"/>
      <c r="H45" s="866">
        <v>1</v>
      </c>
      <c r="I45" s="4"/>
      <c r="R45" s="35"/>
      <c r="S45" s="35"/>
      <c r="T45" s="35"/>
      <c r="U45" s="35"/>
      <c r="V45" s="685" t="s">
        <v>238</v>
      </c>
      <c r="W45" s="686" t="s">
        <v>237</v>
      </c>
      <c r="X45" s="687">
        <v>10000</v>
      </c>
      <c r="Y45" s="373">
        <f>+X45*0.12</f>
        <v>1200</v>
      </c>
      <c r="Z45" s="373">
        <f>+X45+Y45</f>
        <v>11200</v>
      </c>
      <c r="AA45" s="373"/>
      <c r="AB45" s="35"/>
      <c r="AC45" s="35"/>
      <c r="AD45" s="35"/>
      <c r="AE45" s="35">
        <f>+X45</f>
        <v>10000</v>
      </c>
      <c r="AF45" s="35"/>
      <c r="AG45" s="35"/>
      <c r="AH45" s="35"/>
      <c r="AI45" s="452"/>
      <c r="AJ45" s="452"/>
      <c r="AK45" s="452"/>
      <c r="AL45" s="452"/>
      <c r="AM45" s="452"/>
      <c r="AN45" s="452"/>
      <c r="AO45" s="17"/>
      <c r="AP45" s="324"/>
      <c r="AQ45" s="324"/>
    </row>
    <row r="46" spans="1:171" s="1" customFormat="1" ht="72.75" hidden="1" customHeight="1" x14ac:dyDescent="0.25">
      <c r="A46" s="1258"/>
      <c r="B46" s="1263"/>
      <c r="C46" s="1261"/>
      <c r="D46" s="867" t="s">
        <v>822</v>
      </c>
      <c r="E46" s="866">
        <v>1</v>
      </c>
      <c r="F46" s="866"/>
      <c r="G46" s="866"/>
      <c r="H46" s="866">
        <v>1</v>
      </c>
      <c r="I46" s="4"/>
      <c r="R46" s="35"/>
      <c r="S46" s="35"/>
      <c r="T46" s="35"/>
      <c r="U46" s="35"/>
      <c r="V46" s="675" t="s">
        <v>172</v>
      </c>
      <c r="W46" s="665" t="s">
        <v>122</v>
      </c>
      <c r="X46" s="676">
        <v>20000</v>
      </c>
      <c r="Y46" s="781">
        <f>+X46*0.12</f>
        <v>2400</v>
      </c>
      <c r="Z46" s="781">
        <f>+X46+Y46</f>
        <v>22400</v>
      </c>
      <c r="AA46" s="373"/>
      <c r="AB46" s="35"/>
      <c r="AC46" s="35"/>
      <c r="AD46" s="35"/>
      <c r="AE46" s="35"/>
      <c r="AF46" s="35"/>
      <c r="AG46" s="35"/>
      <c r="AH46" s="35"/>
      <c r="AI46" s="452"/>
      <c r="AJ46" s="452"/>
      <c r="AK46" s="452"/>
      <c r="AL46" s="452"/>
      <c r="AM46" s="452"/>
      <c r="AN46" s="452"/>
      <c r="AO46" s="17"/>
      <c r="AP46" s="324"/>
      <c r="AQ46" s="324"/>
    </row>
    <row r="47" spans="1:171" s="1" customFormat="1" ht="63" hidden="1" customHeight="1" x14ac:dyDescent="0.25">
      <c r="A47" s="1258"/>
      <c r="B47" s="1264"/>
      <c r="C47" s="1261"/>
      <c r="D47" s="663" t="s">
        <v>121</v>
      </c>
      <c r="E47" s="415">
        <f>SUM(F47:Q47)</f>
        <v>6</v>
      </c>
      <c r="F47" s="416">
        <v>1</v>
      </c>
      <c r="G47" s="421"/>
      <c r="H47" s="416">
        <v>1</v>
      </c>
      <c r="I47" s="416"/>
      <c r="J47" s="416">
        <v>1</v>
      </c>
      <c r="K47" s="416"/>
      <c r="L47" s="416">
        <v>1</v>
      </c>
      <c r="M47" s="416"/>
      <c r="N47" s="416">
        <v>1</v>
      </c>
      <c r="O47" s="416"/>
      <c r="P47" s="416">
        <v>1</v>
      </c>
      <c r="Q47" s="416"/>
      <c r="R47" s="1267"/>
      <c r="S47" s="418" t="s">
        <v>58</v>
      </c>
      <c r="T47" s="418" t="s">
        <v>59</v>
      </c>
      <c r="U47" s="529"/>
      <c r="V47" s="664" t="s">
        <v>49</v>
      </c>
      <c r="W47" s="665" t="s">
        <v>122</v>
      </c>
      <c r="X47" s="666">
        <v>3700</v>
      </c>
      <c r="Y47" s="324">
        <f t="shared" si="8"/>
        <v>444</v>
      </c>
      <c r="Z47" s="324">
        <f t="shared" si="9"/>
        <v>4144</v>
      </c>
      <c r="AA47" s="454">
        <v>44099</v>
      </c>
      <c r="AB47" s="324"/>
      <c r="AC47" s="324"/>
      <c r="AD47" s="324"/>
      <c r="AE47" s="324"/>
      <c r="AF47" s="324"/>
      <c r="AG47" s="324"/>
      <c r="AH47" s="324"/>
      <c r="AI47" s="324"/>
      <c r="AJ47" s="324"/>
      <c r="AK47" s="324">
        <v>4300</v>
      </c>
      <c r="AL47" s="324"/>
      <c r="AM47" s="324"/>
      <c r="AN47" s="324"/>
      <c r="AO47" s="17">
        <f>+AB47+AD47+AE47+AF47+AG47+AH47+AI47++AJ47+AK47+AL47+AM47+AN47</f>
        <v>4300</v>
      </c>
      <c r="AP47" s="324">
        <v>16331</v>
      </c>
      <c r="AQ47" s="324">
        <v>9530.56</v>
      </c>
    </row>
    <row r="48" spans="1:171" s="1" customFormat="1" ht="63" hidden="1" customHeight="1" x14ac:dyDescent="0.25">
      <c r="A48" s="1258"/>
      <c r="B48" s="1264"/>
      <c r="C48" s="1261"/>
      <c r="D48" s="414" t="s">
        <v>61</v>
      </c>
      <c r="E48" s="415">
        <f>SUM(F48:Q48)</f>
        <v>12</v>
      </c>
      <c r="F48" s="416">
        <v>1</v>
      </c>
      <c r="G48" s="416">
        <v>1</v>
      </c>
      <c r="H48" s="416">
        <v>1</v>
      </c>
      <c r="I48" s="416">
        <v>1</v>
      </c>
      <c r="J48" s="416">
        <v>1</v>
      </c>
      <c r="K48" s="416">
        <v>1</v>
      </c>
      <c r="L48" s="416">
        <v>1</v>
      </c>
      <c r="M48" s="416">
        <v>1</v>
      </c>
      <c r="N48" s="416">
        <v>1</v>
      </c>
      <c r="O48" s="416">
        <v>1</v>
      </c>
      <c r="P48" s="416">
        <v>1</v>
      </c>
      <c r="Q48" s="416">
        <v>1</v>
      </c>
      <c r="R48" s="1267"/>
      <c r="S48" s="418" t="s">
        <v>58</v>
      </c>
      <c r="T48" s="418" t="s">
        <v>59</v>
      </c>
      <c r="U48" s="418"/>
      <c r="V48" s="410" t="s">
        <v>63</v>
      </c>
      <c r="W48" s="420" t="s">
        <v>62</v>
      </c>
      <c r="X48" s="412">
        <f>31250</f>
        <v>31250</v>
      </c>
      <c r="Y48" s="412">
        <f t="shared" si="8"/>
        <v>3750</v>
      </c>
      <c r="Z48" s="412">
        <f t="shared" si="9"/>
        <v>35000</v>
      </c>
      <c r="AA48" s="412" t="s">
        <v>732</v>
      </c>
      <c r="AB48" s="413"/>
      <c r="AC48" s="413"/>
      <c r="AD48" s="413">
        <f>+X48</f>
        <v>31250</v>
      </c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17">
        <f>+AB48+AD48+AE48+AF48+AG48+AH48+AI48++AJ48+AK48+AL48+AM48+AN48</f>
        <v>31250</v>
      </c>
      <c r="AP48" s="324">
        <v>34642.86</v>
      </c>
      <c r="AQ48" s="324">
        <v>14945.82</v>
      </c>
    </row>
    <row r="49" spans="1:43" s="1" customFormat="1" ht="63" hidden="1" customHeight="1" x14ac:dyDescent="0.25">
      <c r="A49" s="1258"/>
      <c r="B49" s="1265"/>
      <c r="C49" s="1261"/>
      <c r="D49" s="700" t="s">
        <v>837</v>
      </c>
      <c r="E49" s="415">
        <f>SUM(F49:Q49)</f>
        <v>1</v>
      </c>
      <c r="F49" s="416"/>
      <c r="G49" s="416"/>
      <c r="H49" s="416">
        <v>1</v>
      </c>
      <c r="I49" s="416"/>
      <c r="J49" s="416"/>
      <c r="K49" s="416"/>
      <c r="L49" s="416"/>
      <c r="M49" s="416"/>
      <c r="N49" s="416"/>
      <c r="O49" s="416"/>
      <c r="P49" s="416"/>
      <c r="Q49" s="416"/>
      <c r="R49" s="1267"/>
      <c r="S49" s="422" t="s">
        <v>58</v>
      </c>
      <c r="T49" s="418" t="s">
        <v>59</v>
      </c>
      <c r="U49" s="701"/>
      <c r="V49" s="696" t="s">
        <v>65</v>
      </c>
      <c r="W49" s="702" t="s">
        <v>123</v>
      </c>
      <c r="X49" s="698">
        <v>1600</v>
      </c>
      <c r="Y49" s="412">
        <f t="shared" si="8"/>
        <v>192</v>
      </c>
      <c r="Z49" s="412">
        <f t="shared" si="9"/>
        <v>1792</v>
      </c>
      <c r="AA49" s="412"/>
      <c r="AB49" s="413"/>
      <c r="AC49" s="413"/>
      <c r="AD49" s="413"/>
      <c r="AE49" s="413">
        <f>+X49</f>
        <v>1600</v>
      </c>
      <c r="AF49" s="413"/>
      <c r="AG49" s="413"/>
      <c r="AH49" s="413"/>
      <c r="AI49" s="413"/>
      <c r="AJ49" s="413"/>
      <c r="AK49" s="413"/>
      <c r="AL49" s="413"/>
      <c r="AM49" s="413"/>
      <c r="AN49" s="413"/>
      <c r="AO49" s="17">
        <f>+AB49+AD49+AE49+AF49+AG49+AH49+AI49++AJ49+AK49+AL49+AM49+AN49</f>
        <v>1600</v>
      </c>
      <c r="AP49" s="324"/>
      <c r="AQ49" s="324"/>
    </row>
    <row r="50" spans="1:43" s="746" customFormat="1" ht="114" hidden="1" customHeight="1" x14ac:dyDescent="0.25">
      <c r="A50" s="1258"/>
      <c r="B50" s="1264"/>
      <c r="C50" s="1261"/>
      <c r="D50" s="1268" t="s">
        <v>124</v>
      </c>
      <c r="E50" s="1246">
        <f>SUM(F50:Q50)</f>
        <v>12</v>
      </c>
      <c r="F50" s="1246">
        <v>1</v>
      </c>
      <c r="G50" s="1246">
        <v>1</v>
      </c>
      <c r="H50" s="1246">
        <v>1</v>
      </c>
      <c r="I50" s="1246">
        <v>1</v>
      </c>
      <c r="J50" s="1246">
        <v>1</v>
      </c>
      <c r="K50" s="1246">
        <v>1</v>
      </c>
      <c r="L50" s="1246">
        <v>1</v>
      </c>
      <c r="M50" s="1246">
        <v>1</v>
      </c>
      <c r="N50" s="1246">
        <v>1</v>
      </c>
      <c r="O50" s="1246">
        <v>1</v>
      </c>
      <c r="P50" s="1246">
        <v>1</v>
      </c>
      <c r="Q50" s="1246">
        <v>1</v>
      </c>
      <c r="R50" s="1267"/>
      <c r="S50" s="1249" t="s">
        <v>64</v>
      </c>
      <c r="T50" s="1249" t="s">
        <v>50</v>
      </c>
      <c r="U50" s="1252"/>
      <c r="V50" s="741" t="s">
        <v>67</v>
      </c>
      <c r="W50" s="742" t="s">
        <v>125</v>
      </c>
      <c r="X50" s="743">
        <v>17165.64</v>
      </c>
      <c r="Y50" s="743"/>
      <c r="Z50" s="743"/>
      <c r="AA50" s="743"/>
      <c r="AB50" s="744"/>
      <c r="AC50" s="744"/>
      <c r="AD50" s="744">
        <f t="shared" ref="AD50:AD78" si="10">+X50</f>
        <v>17165.64</v>
      </c>
      <c r="AE50" s="744"/>
      <c r="AF50" s="744"/>
      <c r="AG50" s="744"/>
      <c r="AH50" s="744"/>
      <c r="AI50" s="744"/>
      <c r="AJ50" s="744"/>
      <c r="AK50" s="744"/>
      <c r="AL50" s="744"/>
      <c r="AM50" s="744"/>
      <c r="AN50" s="744"/>
      <c r="AO50" s="745">
        <f>+AB50+AD50+AE50+AF50+AG50+AH50+AI50++AJ50+AK50+AL50+AM50+AN50</f>
        <v>17165.64</v>
      </c>
      <c r="AP50" s="744">
        <v>642943.65</v>
      </c>
      <c r="AQ50" s="744">
        <v>213299.34</v>
      </c>
    </row>
    <row r="51" spans="1:43" s="746" customFormat="1" ht="114" hidden="1" customHeight="1" x14ac:dyDescent="0.25">
      <c r="A51" s="1258"/>
      <c r="B51" s="1264"/>
      <c r="C51" s="1261"/>
      <c r="D51" s="1269"/>
      <c r="E51" s="1247"/>
      <c r="F51" s="1247"/>
      <c r="G51" s="1247"/>
      <c r="H51" s="1247"/>
      <c r="I51" s="1247"/>
      <c r="J51" s="1247"/>
      <c r="K51" s="1247"/>
      <c r="L51" s="1247"/>
      <c r="M51" s="1247"/>
      <c r="N51" s="1247"/>
      <c r="O51" s="1247"/>
      <c r="P51" s="1247"/>
      <c r="Q51" s="1247"/>
      <c r="R51" s="1267"/>
      <c r="S51" s="1250"/>
      <c r="T51" s="1250"/>
      <c r="U51" s="1253"/>
      <c r="V51" s="741" t="s">
        <v>74</v>
      </c>
      <c r="W51" s="742" t="s">
        <v>75</v>
      </c>
      <c r="X51" s="743">
        <v>12874.23</v>
      </c>
      <c r="Y51" s="743"/>
      <c r="Z51" s="743"/>
      <c r="AA51" s="743"/>
      <c r="AB51" s="744"/>
      <c r="AC51" s="744"/>
      <c r="AD51" s="744"/>
      <c r="AE51" s="744"/>
      <c r="AF51" s="744"/>
      <c r="AG51" s="744"/>
      <c r="AH51" s="744"/>
      <c r="AI51" s="744"/>
      <c r="AJ51" s="744"/>
      <c r="AK51" s="744"/>
      <c r="AL51" s="744"/>
      <c r="AM51" s="744"/>
      <c r="AN51" s="744"/>
      <c r="AO51" s="745"/>
      <c r="AP51" s="744"/>
      <c r="AQ51" s="744"/>
    </row>
    <row r="52" spans="1:43" s="746" customFormat="1" ht="114" hidden="1" customHeight="1" x14ac:dyDescent="0.25">
      <c r="A52" s="1258"/>
      <c r="B52" s="1264"/>
      <c r="C52" s="1262"/>
      <c r="D52" s="1270"/>
      <c r="E52" s="1248"/>
      <c r="F52" s="1248"/>
      <c r="G52" s="1248"/>
      <c r="H52" s="1248"/>
      <c r="I52" s="1248"/>
      <c r="J52" s="1248"/>
      <c r="K52" s="1248"/>
      <c r="L52" s="1248"/>
      <c r="M52" s="1248"/>
      <c r="N52" s="1248"/>
      <c r="O52" s="1248"/>
      <c r="P52" s="1248"/>
      <c r="Q52" s="1248"/>
      <c r="R52" s="1267"/>
      <c r="S52" s="1251"/>
      <c r="T52" s="1251"/>
      <c r="U52" s="1253"/>
      <c r="V52" s="741" t="s">
        <v>76</v>
      </c>
      <c r="W52" s="742" t="s">
        <v>77</v>
      </c>
      <c r="X52" s="743">
        <v>55788.47</v>
      </c>
      <c r="Y52" s="743"/>
      <c r="Z52" s="743"/>
      <c r="AA52" s="743"/>
      <c r="AB52" s="744"/>
      <c r="AC52" s="744"/>
      <c r="AD52" s="744">
        <f t="shared" si="10"/>
        <v>55788.47</v>
      </c>
      <c r="AE52" s="744"/>
      <c r="AF52" s="744"/>
      <c r="AG52" s="744"/>
      <c r="AH52" s="744"/>
      <c r="AI52" s="744"/>
      <c r="AJ52" s="744"/>
      <c r="AK52" s="744"/>
      <c r="AL52" s="744"/>
      <c r="AM52" s="744"/>
      <c r="AN52" s="744"/>
      <c r="AO52" s="745">
        <f>SUBTOTAL(9,AB52:AN52)</f>
        <v>0</v>
      </c>
      <c r="AP52" s="747">
        <v>1463438.03</v>
      </c>
      <c r="AQ52" s="747">
        <v>676411.88</v>
      </c>
    </row>
    <row r="53" spans="1:43" s="1" customFormat="1" ht="83.25" hidden="1" customHeight="1" x14ac:dyDescent="0.25">
      <c r="A53" s="1258"/>
      <c r="B53" s="1264"/>
      <c r="C53" s="1313" t="s">
        <v>714</v>
      </c>
      <c r="D53" s="1277" t="s">
        <v>126</v>
      </c>
      <c r="E53" s="1255">
        <f>SUM(F53:Q53)</f>
        <v>12</v>
      </c>
      <c r="F53" s="1255">
        <v>1</v>
      </c>
      <c r="G53" s="1255">
        <v>1</v>
      </c>
      <c r="H53" s="1255">
        <v>1</v>
      </c>
      <c r="I53" s="1255">
        <v>1</v>
      </c>
      <c r="J53" s="1255">
        <v>1</v>
      </c>
      <c r="K53" s="1255">
        <v>1</v>
      </c>
      <c r="L53" s="1255">
        <v>1</v>
      </c>
      <c r="M53" s="1255">
        <v>1</v>
      </c>
      <c r="N53" s="1255">
        <v>1</v>
      </c>
      <c r="O53" s="1255">
        <v>1</v>
      </c>
      <c r="P53" s="1255">
        <v>1</v>
      </c>
      <c r="Q53" s="1255">
        <v>1</v>
      </c>
      <c r="R53" s="1267"/>
      <c r="S53" s="1252" t="s">
        <v>64</v>
      </c>
      <c r="T53" s="1252" t="s">
        <v>50</v>
      </c>
      <c r="U53" s="1253"/>
      <c r="V53" s="410" t="s">
        <v>67</v>
      </c>
      <c r="W53" s="420" t="s">
        <v>125</v>
      </c>
      <c r="X53" s="412">
        <v>11149.067999999999</v>
      </c>
      <c r="Y53" s="412"/>
      <c r="Z53" s="412"/>
      <c r="AA53" s="412"/>
      <c r="AB53" s="413"/>
      <c r="AC53" s="413"/>
      <c r="AD53" s="413">
        <f t="shared" si="10"/>
        <v>11149.067999999999</v>
      </c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17">
        <f>+AB53+AD53+AE53+AF53+AG53+AH53+AI53++AJ53+AK53+AL53+AM53+AN53</f>
        <v>11149.067999999999</v>
      </c>
      <c r="AP53" s="324"/>
      <c r="AQ53" s="324"/>
    </row>
    <row r="54" spans="1:43" s="1" customFormat="1" ht="83.25" hidden="1" customHeight="1" x14ac:dyDescent="0.25">
      <c r="A54" s="1258"/>
      <c r="B54" s="1264"/>
      <c r="C54" s="1314"/>
      <c r="D54" s="1278"/>
      <c r="E54" s="1256"/>
      <c r="F54" s="1256"/>
      <c r="G54" s="1256"/>
      <c r="H54" s="1256"/>
      <c r="I54" s="1256"/>
      <c r="J54" s="1256"/>
      <c r="K54" s="1256"/>
      <c r="L54" s="1256"/>
      <c r="M54" s="1256"/>
      <c r="N54" s="1256"/>
      <c r="O54" s="1256"/>
      <c r="P54" s="1256"/>
      <c r="Q54" s="1256"/>
      <c r="R54" s="1267"/>
      <c r="S54" s="1253"/>
      <c r="T54" s="1253"/>
      <c r="U54" s="1253"/>
      <c r="V54" s="410" t="s">
        <v>74</v>
      </c>
      <c r="W54" s="420" t="s">
        <v>75</v>
      </c>
      <c r="X54" s="412">
        <v>8361.7999999999993</v>
      </c>
      <c r="Y54" s="412"/>
      <c r="Z54" s="412"/>
      <c r="AA54" s="412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3"/>
      <c r="AO54" s="17"/>
      <c r="AP54" s="324"/>
      <c r="AQ54" s="324"/>
    </row>
    <row r="55" spans="1:43" s="1" customFormat="1" ht="83.25" hidden="1" customHeight="1" x14ac:dyDescent="0.25">
      <c r="A55" s="1258"/>
      <c r="B55" s="1264"/>
      <c r="C55" s="1314"/>
      <c r="D55" s="1279"/>
      <c r="E55" s="1257"/>
      <c r="F55" s="1257"/>
      <c r="G55" s="1257"/>
      <c r="H55" s="1257"/>
      <c r="I55" s="1257"/>
      <c r="J55" s="1257"/>
      <c r="K55" s="1257"/>
      <c r="L55" s="1257"/>
      <c r="M55" s="1257"/>
      <c r="N55" s="1257"/>
      <c r="O55" s="1257"/>
      <c r="P55" s="1257"/>
      <c r="Q55" s="1257"/>
      <c r="R55" s="1267"/>
      <c r="S55" s="1254"/>
      <c r="T55" s="1254"/>
      <c r="U55" s="1253"/>
      <c r="V55" s="410" t="s">
        <v>76</v>
      </c>
      <c r="W55" s="420" t="s">
        <v>77</v>
      </c>
      <c r="X55" s="412">
        <v>36234.47</v>
      </c>
      <c r="Y55" s="412"/>
      <c r="Z55" s="412"/>
      <c r="AA55" s="412"/>
      <c r="AB55" s="413"/>
      <c r="AC55" s="413"/>
      <c r="AD55" s="413">
        <f t="shared" si="10"/>
        <v>36234.47</v>
      </c>
      <c r="AE55" s="413"/>
      <c r="AF55" s="413"/>
      <c r="AG55" s="413"/>
      <c r="AH55" s="413"/>
      <c r="AI55" s="413"/>
      <c r="AJ55" s="413"/>
      <c r="AK55" s="413"/>
      <c r="AL55" s="413"/>
      <c r="AM55" s="413"/>
      <c r="AN55" s="413"/>
      <c r="AO55" s="17">
        <f>SUBTOTAL(9,AB55:AN55)</f>
        <v>0</v>
      </c>
      <c r="AP55" s="324"/>
      <c r="AQ55" s="324"/>
    </row>
    <row r="56" spans="1:43" s="746" customFormat="1" ht="91.5" hidden="1" customHeight="1" x14ac:dyDescent="0.25">
      <c r="A56" s="1258"/>
      <c r="B56" s="1264"/>
      <c r="C56" s="1314"/>
      <c r="D56" s="1274" t="s">
        <v>127</v>
      </c>
      <c r="E56" s="1246">
        <f>SUM(F56:Q56)</f>
        <v>12</v>
      </c>
      <c r="F56" s="1246">
        <v>1</v>
      </c>
      <c r="G56" s="1246">
        <v>1</v>
      </c>
      <c r="H56" s="1246">
        <v>1</v>
      </c>
      <c r="I56" s="1246">
        <v>1</v>
      </c>
      <c r="J56" s="1246">
        <v>1</v>
      </c>
      <c r="K56" s="1246">
        <v>1</v>
      </c>
      <c r="L56" s="1246">
        <v>1</v>
      </c>
      <c r="M56" s="1246">
        <v>1</v>
      </c>
      <c r="N56" s="1246">
        <v>1</v>
      </c>
      <c r="O56" s="1246">
        <v>1</v>
      </c>
      <c r="P56" s="1246">
        <v>1</v>
      </c>
      <c r="Q56" s="1246">
        <v>1</v>
      </c>
      <c r="R56" s="1267"/>
      <c r="S56" s="1249" t="s">
        <v>64</v>
      </c>
      <c r="T56" s="1249" t="s">
        <v>50</v>
      </c>
      <c r="U56" s="1253"/>
      <c r="V56" s="741" t="s">
        <v>67</v>
      </c>
      <c r="W56" s="742" t="s">
        <v>125</v>
      </c>
      <c r="X56" s="743">
        <v>85086.57</v>
      </c>
      <c r="Y56" s="743"/>
      <c r="Z56" s="743"/>
      <c r="AA56" s="743"/>
      <c r="AB56" s="744"/>
      <c r="AC56" s="744"/>
      <c r="AD56" s="744">
        <f t="shared" si="10"/>
        <v>85086.57</v>
      </c>
      <c r="AE56" s="744"/>
      <c r="AF56" s="744"/>
      <c r="AG56" s="744"/>
      <c r="AH56" s="744"/>
      <c r="AI56" s="744"/>
      <c r="AJ56" s="744"/>
      <c r="AK56" s="744"/>
      <c r="AL56" s="744"/>
      <c r="AM56" s="744"/>
      <c r="AN56" s="744"/>
      <c r="AO56" s="745">
        <f>+AB56+AD56+AE56+AF56+AG56+AH56+AI56++AJ56+AK56+AL56+AM56+AN56</f>
        <v>85086.57</v>
      </c>
      <c r="AP56" s="744"/>
      <c r="AQ56" s="744"/>
    </row>
    <row r="57" spans="1:43" s="746" customFormat="1" ht="91.5" hidden="1" customHeight="1" x14ac:dyDescent="0.25">
      <c r="A57" s="1258"/>
      <c r="B57" s="1264"/>
      <c r="C57" s="1314"/>
      <c r="D57" s="1275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7"/>
      <c r="Q57" s="1247"/>
      <c r="R57" s="748"/>
      <c r="S57" s="1250"/>
      <c r="T57" s="1250"/>
      <c r="U57" s="1253"/>
      <c r="V57" s="741" t="s">
        <v>74</v>
      </c>
      <c r="W57" s="742" t="s">
        <v>75</v>
      </c>
      <c r="X57" s="743">
        <v>63814.93</v>
      </c>
      <c r="Y57" s="743"/>
      <c r="Z57" s="743"/>
      <c r="AA57" s="743"/>
      <c r="AB57" s="744"/>
      <c r="AC57" s="744"/>
      <c r="AD57" s="744">
        <f t="shared" si="10"/>
        <v>63814.93</v>
      </c>
      <c r="AE57" s="744"/>
      <c r="AF57" s="744"/>
      <c r="AG57" s="744"/>
      <c r="AH57" s="744"/>
      <c r="AI57" s="744"/>
      <c r="AJ57" s="744"/>
      <c r="AK57" s="744"/>
      <c r="AL57" s="744"/>
      <c r="AM57" s="744"/>
      <c r="AN57" s="744"/>
      <c r="AO57" s="745"/>
      <c r="AP57" s="744"/>
      <c r="AQ57" s="744"/>
    </row>
    <row r="58" spans="1:43" s="746" customFormat="1" ht="91.5" hidden="1" customHeight="1" x14ac:dyDescent="0.25">
      <c r="A58" s="1258"/>
      <c r="B58" s="1264"/>
      <c r="C58" s="1314"/>
      <c r="D58" s="1276"/>
      <c r="E58" s="1248"/>
      <c r="F58" s="1248"/>
      <c r="G58" s="1248"/>
      <c r="H58" s="1248"/>
      <c r="I58" s="1248"/>
      <c r="J58" s="1248"/>
      <c r="K58" s="1248"/>
      <c r="L58" s="1248"/>
      <c r="M58" s="1248"/>
      <c r="N58" s="1248"/>
      <c r="O58" s="1248"/>
      <c r="P58" s="1248"/>
      <c r="Q58" s="1248"/>
      <c r="R58" s="748"/>
      <c r="S58" s="1251"/>
      <c r="T58" s="1251"/>
      <c r="U58" s="1253"/>
      <c r="V58" s="741" t="s">
        <v>76</v>
      </c>
      <c r="W58" s="742" t="s">
        <v>77</v>
      </c>
      <c r="X58" s="743">
        <v>276531.34999999998</v>
      </c>
      <c r="Y58" s="743"/>
      <c r="Z58" s="743"/>
      <c r="AA58" s="743"/>
      <c r="AB58" s="744"/>
      <c r="AC58" s="744"/>
      <c r="AD58" s="744">
        <f t="shared" si="10"/>
        <v>276531.34999999998</v>
      </c>
      <c r="AE58" s="744"/>
      <c r="AF58" s="744"/>
      <c r="AG58" s="744"/>
      <c r="AH58" s="744"/>
      <c r="AI58" s="744"/>
      <c r="AJ58" s="744"/>
      <c r="AK58" s="744"/>
      <c r="AL58" s="744"/>
      <c r="AM58" s="744"/>
      <c r="AN58" s="744"/>
      <c r="AO58" s="745">
        <f>SUBTOTAL(9,AB58:AN58)</f>
        <v>0</v>
      </c>
      <c r="AP58" s="744"/>
      <c r="AQ58" s="744"/>
    </row>
    <row r="59" spans="1:43" s="1" customFormat="1" ht="102.75" hidden="1" customHeight="1" x14ac:dyDescent="0.25">
      <c r="A59" s="1258"/>
      <c r="B59" s="1264"/>
      <c r="C59" s="1314"/>
      <c r="D59" s="1271" t="s">
        <v>128</v>
      </c>
      <c r="E59" s="1255">
        <f>SUM(F59:Q59)</f>
        <v>12</v>
      </c>
      <c r="F59" s="1255">
        <v>1</v>
      </c>
      <c r="G59" s="1255">
        <v>1</v>
      </c>
      <c r="H59" s="1255">
        <v>1</v>
      </c>
      <c r="I59" s="1255">
        <v>1</v>
      </c>
      <c r="J59" s="1255">
        <v>1</v>
      </c>
      <c r="K59" s="1255">
        <v>1</v>
      </c>
      <c r="L59" s="1255">
        <v>1</v>
      </c>
      <c r="M59" s="1255">
        <v>1</v>
      </c>
      <c r="N59" s="1255">
        <v>1</v>
      </c>
      <c r="O59" s="1255">
        <v>1</v>
      </c>
      <c r="P59" s="1255">
        <v>1</v>
      </c>
      <c r="Q59" s="1255">
        <v>1</v>
      </c>
      <c r="R59" s="1255"/>
      <c r="S59" s="1252" t="s">
        <v>66</v>
      </c>
      <c r="T59" s="1252" t="s">
        <v>50</v>
      </c>
      <c r="U59" s="1253"/>
      <c r="V59" s="410" t="s">
        <v>67</v>
      </c>
      <c r="W59" s="420" t="s">
        <v>125</v>
      </c>
      <c r="X59" s="412">
        <v>44016.04</v>
      </c>
      <c r="Y59" s="412"/>
      <c r="Z59" s="412"/>
      <c r="AA59" s="412"/>
      <c r="AB59" s="413"/>
      <c r="AC59" s="413"/>
      <c r="AD59" s="413">
        <f t="shared" si="10"/>
        <v>44016.04</v>
      </c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17">
        <f>+AB59+AD59+AE59+AF59+AG59+AH59+AI59++AJ59+AK59+AL59+AM59+AN59</f>
        <v>44016.04</v>
      </c>
      <c r="AP59" s="324"/>
      <c r="AQ59" s="324"/>
    </row>
    <row r="60" spans="1:43" s="1" customFormat="1" ht="102.75" hidden="1" customHeight="1" x14ac:dyDescent="0.25">
      <c r="A60" s="1258"/>
      <c r="B60" s="1264"/>
      <c r="C60" s="1314"/>
      <c r="D60" s="1272"/>
      <c r="E60" s="1256"/>
      <c r="F60" s="1256"/>
      <c r="G60" s="1256"/>
      <c r="H60" s="1256"/>
      <c r="I60" s="1256"/>
      <c r="J60" s="1256"/>
      <c r="K60" s="1256"/>
      <c r="L60" s="1256"/>
      <c r="M60" s="1256"/>
      <c r="N60" s="1256"/>
      <c r="O60" s="1256"/>
      <c r="P60" s="1256"/>
      <c r="Q60" s="1256"/>
      <c r="R60" s="1256"/>
      <c r="S60" s="1253"/>
      <c r="T60" s="1253"/>
      <c r="U60" s="1253"/>
      <c r="V60" s="410" t="s">
        <v>74</v>
      </c>
      <c r="W60" s="420" t="s">
        <v>75</v>
      </c>
      <c r="X60" s="412">
        <v>33012.03</v>
      </c>
      <c r="Y60" s="412"/>
      <c r="Z60" s="412"/>
      <c r="AA60" s="412"/>
      <c r="AB60" s="413"/>
      <c r="AC60" s="413"/>
      <c r="AD60" s="413">
        <f t="shared" si="10"/>
        <v>33012.03</v>
      </c>
      <c r="AE60" s="413"/>
      <c r="AF60" s="413"/>
      <c r="AG60" s="413"/>
      <c r="AH60" s="413"/>
      <c r="AI60" s="413"/>
      <c r="AJ60" s="413"/>
      <c r="AK60" s="413"/>
      <c r="AL60" s="413"/>
      <c r="AM60" s="413"/>
      <c r="AN60" s="413"/>
      <c r="AO60" s="17"/>
      <c r="AP60" s="324"/>
      <c r="AQ60" s="324"/>
    </row>
    <row r="61" spans="1:43" s="1" customFormat="1" ht="102.75" hidden="1" customHeight="1" x14ac:dyDescent="0.25">
      <c r="A61" s="1258"/>
      <c r="B61" s="1264"/>
      <c r="C61" s="1314"/>
      <c r="D61" s="1273"/>
      <c r="E61" s="1257"/>
      <c r="F61" s="1257"/>
      <c r="G61" s="1257"/>
      <c r="H61" s="1257"/>
      <c r="I61" s="1257"/>
      <c r="J61" s="1257"/>
      <c r="K61" s="1257"/>
      <c r="L61" s="1257"/>
      <c r="M61" s="1257"/>
      <c r="N61" s="1257"/>
      <c r="O61" s="1257"/>
      <c r="P61" s="1257"/>
      <c r="Q61" s="1257"/>
      <c r="R61" s="1257"/>
      <c r="S61" s="1254"/>
      <c r="T61" s="1254"/>
      <c r="U61" s="1253"/>
      <c r="V61" s="410" t="s">
        <v>76</v>
      </c>
      <c r="W61" s="420" t="s">
        <v>77</v>
      </c>
      <c r="X61" s="412">
        <v>143052.13</v>
      </c>
      <c r="Y61" s="412"/>
      <c r="Z61" s="412"/>
      <c r="AA61" s="412"/>
      <c r="AB61" s="413"/>
      <c r="AC61" s="413"/>
      <c r="AD61" s="413">
        <f t="shared" si="10"/>
        <v>143052.13</v>
      </c>
      <c r="AE61" s="413"/>
      <c r="AF61" s="413"/>
      <c r="AG61" s="413"/>
      <c r="AH61" s="413"/>
      <c r="AI61" s="413"/>
      <c r="AJ61" s="413"/>
      <c r="AK61" s="413"/>
      <c r="AL61" s="413"/>
      <c r="AM61" s="413"/>
      <c r="AN61" s="413"/>
      <c r="AO61" s="17">
        <f>SUBTOTAL(9,AB61:AN61)</f>
        <v>0</v>
      </c>
      <c r="AP61" s="324"/>
      <c r="AQ61" s="324"/>
    </row>
    <row r="62" spans="1:43" s="746" customFormat="1" ht="78" hidden="1" customHeight="1" x14ac:dyDescent="0.25">
      <c r="A62" s="1258"/>
      <c r="B62" s="1264"/>
      <c r="C62" s="1314"/>
      <c r="D62" s="1268" t="s">
        <v>129</v>
      </c>
      <c r="E62" s="1246">
        <f>SUM(F62:Q62)</f>
        <v>12</v>
      </c>
      <c r="F62" s="1246">
        <v>1</v>
      </c>
      <c r="G62" s="1246">
        <v>1</v>
      </c>
      <c r="H62" s="1246">
        <v>1</v>
      </c>
      <c r="I62" s="1246">
        <v>1</v>
      </c>
      <c r="J62" s="1246">
        <v>1</v>
      </c>
      <c r="K62" s="1246">
        <v>1</v>
      </c>
      <c r="L62" s="1246">
        <v>1</v>
      </c>
      <c r="M62" s="1246">
        <v>1</v>
      </c>
      <c r="N62" s="1246">
        <v>1</v>
      </c>
      <c r="O62" s="1246">
        <v>1</v>
      </c>
      <c r="P62" s="1246">
        <v>1</v>
      </c>
      <c r="Q62" s="1246">
        <v>1</v>
      </c>
      <c r="R62" s="1246"/>
      <c r="S62" s="1249" t="s">
        <v>66</v>
      </c>
      <c r="T62" s="1249" t="s">
        <v>50</v>
      </c>
      <c r="U62" s="1253"/>
      <c r="V62" s="741" t="s">
        <v>67</v>
      </c>
      <c r="W62" s="742" t="s">
        <v>125</v>
      </c>
      <c r="X62" s="743">
        <v>8333.11</v>
      </c>
      <c r="Y62" s="743"/>
      <c r="Z62" s="743"/>
      <c r="AA62" s="743"/>
      <c r="AB62" s="744"/>
      <c r="AC62" s="744"/>
      <c r="AD62" s="744">
        <f t="shared" si="10"/>
        <v>8333.11</v>
      </c>
      <c r="AE62" s="744"/>
      <c r="AF62" s="744"/>
      <c r="AG62" s="744"/>
      <c r="AH62" s="744"/>
      <c r="AI62" s="744"/>
      <c r="AJ62" s="744"/>
      <c r="AK62" s="744"/>
      <c r="AL62" s="744"/>
      <c r="AM62" s="744"/>
      <c r="AN62" s="744"/>
      <c r="AO62" s="745">
        <f>+AB62+AD62+AE62+AF62+AG62+AH62+AI62++AJ62+AK62+AL62+AM62+AN62</f>
        <v>8333.11</v>
      </c>
      <c r="AP62" s="744"/>
      <c r="AQ62" s="744"/>
    </row>
    <row r="63" spans="1:43" s="746" customFormat="1" ht="78" hidden="1" customHeight="1" x14ac:dyDescent="0.25">
      <c r="A63" s="1258"/>
      <c r="B63" s="1264"/>
      <c r="C63" s="1314"/>
      <c r="D63" s="1269"/>
      <c r="E63" s="1247"/>
      <c r="F63" s="1247"/>
      <c r="G63" s="1247"/>
      <c r="H63" s="1247"/>
      <c r="I63" s="1247"/>
      <c r="J63" s="1247"/>
      <c r="K63" s="1247"/>
      <c r="L63" s="1247"/>
      <c r="M63" s="1247"/>
      <c r="N63" s="1247"/>
      <c r="O63" s="1247"/>
      <c r="P63" s="1247"/>
      <c r="Q63" s="1247"/>
      <c r="R63" s="1247"/>
      <c r="S63" s="1250"/>
      <c r="T63" s="1250"/>
      <c r="U63" s="1253"/>
      <c r="V63" s="741" t="s">
        <v>74</v>
      </c>
      <c r="W63" s="742" t="s">
        <v>75</v>
      </c>
      <c r="X63" s="743">
        <v>6249.84</v>
      </c>
      <c r="Y63" s="743"/>
      <c r="Z63" s="743"/>
      <c r="AA63" s="743"/>
      <c r="AB63" s="744"/>
      <c r="AC63" s="744"/>
      <c r="AD63" s="744">
        <f t="shared" si="10"/>
        <v>6249.84</v>
      </c>
      <c r="AE63" s="744"/>
      <c r="AF63" s="744"/>
      <c r="AG63" s="744"/>
      <c r="AH63" s="744"/>
      <c r="AI63" s="744"/>
      <c r="AJ63" s="744"/>
      <c r="AK63" s="744"/>
      <c r="AL63" s="744"/>
      <c r="AM63" s="744"/>
      <c r="AN63" s="744"/>
      <c r="AO63" s="745"/>
      <c r="AP63" s="744"/>
      <c r="AQ63" s="744"/>
    </row>
    <row r="64" spans="1:43" s="746" customFormat="1" ht="78" hidden="1" customHeight="1" x14ac:dyDescent="0.25">
      <c r="A64" s="1258"/>
      <c r="B64" s="1264"/>
      <c r="C64" s="1314"/>
      <c r="D64" s="1270"/>
      <c r="E64" s="1248"/>
      <c r="F64" s="1248"/>
      <c r="G64" s="1248"/>
      <c r="H64" s="1248"/>
      <c r="I64" s="1248"/>
      <c r="J64" s="1248"/>
      <c r="K64" s="1248"/>
      <c r="L64" s="1248"/>
      <c r="M64" s="1248"/>
      <c r="N64" s="1248"/>
      <c r="O64" s="1248"/>
      <c r="P64" s="1248"/>
      <c r="Q64" s="1248"/>
      <c r="R64" s="1248"/>
      <c r="S64" s="1251"/>
      <c r="T64" s="1251"/>
      <c r="U64" s="1253"/>
      <c r="V64" s="741" t="s">
        <v>76</v>
      </c>
      <c r="W64" s="742" t="s">
        <v>77</v>
      </c>
      <c r="X64" s="743">
        <v>27082.62</v>
      </c>
      <c r="Y64" s="743"/>
      <c r="Z64" s="743"/>
      <c r="AA64" s="743"/>
      <c r="AB64" s="744"/>
      <c r="AC64" s="744"/>
      <c r="AD64" s="744">
        <f t="shared" si="10"/>
        <v>27082.62</v>
      </c>
      <c r="AE64" s="744"/>
      <c r="AF64" s="744"/>
      <c r="AG64" s="744"/>
      <c r="AH64" s="744"/>
      <c r="AI64" s="744"/>
      <c r="AJ64" s="744"/>
      <c r="AK64" s="744"/>
      <c r="AL64" s="744"/>
      <c r="AM64" s="744"/>
      <c r="AN64" s="744"/>
      <c r="AO64" s="745">
        <f>SUBTOTAL(9,AB64:AN64)</f>
        <v>0</v>
      </c>
      <c r="AP64" s="744"/>
      <c r="AQ64" s="744"/>
    </row>
    <row r="65" spans="1:43" s="1" customFormat="1" ht="78" hidden="1" customHeight="1" x14ac:dyDescent="0.25">
      <c r="A65" s="1258"/>
      <c r="B65" s="1264"/>
      <c r="C65" s="1314"/>
      <c r="D65" s="1277" t="s">
        <v>130</v>
      </c>
      <c r="E65" s="1255">
        <f>SUM(F65:Q65)</f>
        <v>12</v>
      </c>
      <c r="F65" s="1255">
        <v>1</v>
      </c>
      <c r="G65" s="1255">
        <v>1</v>
      </c>
      <c r="H65" s="1255">
        <v>1</v>
      </c>
      <c r="I65" s="1255">
        <v>1</v>
      </c>
      <c r="J65" s="1255">
        <v>1</v>
      </c>
      <c r="K65" s="1255">
        <v>1</v>
      </c>
      <c r="L65" s="1255">
        <v>1</v>
      </c>
      <c r="M65" s="1255">
        <v>1</v>
      </c>
      <c r="N65" s="1255">
        <v>1</v>
      </c>
      <c r="O65" s="1255">
        <v>1</v>
      </c>
      <c r="P65" s="1255">
        <v>1</v>
      </c>
      <c r="Q65" s="1255">
        <v>1</v>
      </c>
      <c r="R65" s="1255"/>
      <c r="S65" s="1252" t="s">
        <v>66</v>
      </c>
      <c r="T65" s="1252" t="s">
        <v>50</v>
      </c>
      <c r="U65" s="1253"/>
      <c r="V65" s="410" t="s">
        <v>67</v>
      </c>
      <c r="W65" s="420" t="s">
        <v>125</v>
      </c>
      <c r="X65" s="412">
        <v>10314.540000000001</v>
      </c>
      <c r="Y65" s="412"/>
      <c r="Z65" s="412"/>
      <c r="AA65" s="412"/>
      <c r="AB65" s="413"/>
      <c r="AC65" s="413"/>
      <c r="AD65" s="413">
        <f t="shared" si="10"/>
        <v>10314.540000000001</v>
      </c>
      <c r="AE65" s="413"/>
      <c r="AF65" s="413"/>
      <c r="AG65" s="413"/>
      <c r="AH65" s="413"/>
      <c r="AI65" s="413"/>
      <c r="AJ65" s="413"/>
      <c r="AK65" s="413"/>
      <c r="AL65" s="413"/>
      <c r="AM65" s="413"/>
      <c r="AN65" s="413"/>
      <c r="AO65" s="17">
        <f>+AB65+AD65+AE65+AF65+AG65+AH65+AI65++AJ65+AK65+AL65+AM65+AN65</f>
        <v>10314.540000000001</v>
      </c>
      <c r="AP65" s="324"/>
      <c r="AQ65" s="324"/>
    </row>
    <row r="66" spans="1:43" s="1" customFormat="1" ht="78" hidden="1" customHeight="1" x14ac:dyDescent="0.25">
      <c r="A66" s="1258"/>
      <c r="B66" s="1264"/>
      <c r="C66" s="1314"/>
      <c r="D66" s="1278"/>
      <c r="E66" s="1256"/>
      <c r="F66" s="1256"/>
      <c r="G66" s="1256"/>
      <c r="H66" s="1256"/>
      <c r="I66" s="1256"/>
      <c r="J66" s="1256"/>
      <c r="K66" s="1256"/>
      <c r="L66" s="1256"/>
      <c r="M66" s="1256"/>
      <c r="N66" s="1256"/>
      <c r="O66" s="1256"/>
      <c r="P66" s="1256"/>
      <c r="Q66" s="1256"/>
      <c r="R66" s="1256"/>
      <c r="S66" s="1253"/>
      <c r="T66" s="1253"/>
      <c r="U66" s="1253"/>
      <c r="V66" s="410" t="s">
        <v>74</v>
      </c>
      <c r="W66" s="420" t="s">
        <v>75</v>
      </c>
      <c r="X66" s="412">
        <v>7735.9</v>
      </c>
      <c r="Y66" s="412"/>
      <c r="Z66" s="412"/>
      <c r="AA66" s="412"/>
      <c r="AB66" s="413"/>
      <c r="AC66" s="413"/>
      <c r="AD66" s="413">
        <f t="shared" si="10"/>
        <v>7735.9</v>
      </c>
      <c r="AE66" s="413"/>
      <c r="AF66" s="413"/>
      <c r="AG66" s="413"/>
      <c r="AH66" s="413"/>
      <c r="AI66" s="413"/>
      <c r="AJ66" s="413"/>
      <c r="AK66" s="413"/>
      <c r="AL66" s="413"/>
      <c r="AM66" s="413"/>
      <c r="AN66" s="413"/>
      <c r="AO66" s="17"/>
      <c r="AP66" s="324"/>
      <c r="AQ66" s="324"/>
    </row>
    <row r="67" spans="1:43" s="1" customFormat="1" ht="78" hidden="1" customHeight="1" x14ac:dyDescent="0.25">
      <c r="A67" s="1258"/>
      <c r="B67" s="1264"/>
      <c r="C67" s="1314"/>
      <c r="D67" s="1279"/>
      <c r="E67" s="1257"/>
      <c r="F67" s="1257"/>
      <c r="G67" s="1257"/>
      <c r="H67" s="1257"/>
      <c r="I67" s="1257"/>
      <c r="J67" s="1257"/>
      <c r="K67" s="1257"/>
      <c r="L67" s="1257"/>
      <c r="M67" s="1257"/>
      <c r="N67" s="1257"/>
      <c r="O67" s="1257"/>
      <c r="P67" s="1257"/>
      <c r="Q67" s="1257"/>
      <c r="R67" s="1257"/>
      <c r="S67" s="1254"/>
      <c r="T67" s="1254"/>
      <c r="U67" s="1253"/>
      <c r="V67" s="410" t="s">
        <v>76</v>
      </c>
      <c r="W67" s="420" t="s">
        <v>77</v>
      </c>
      <c r="X67" s="412">
        <v>33522.239999999998</v>
      </c>
      <c r="Y67" s="412"/>
      <c r="Z67" s="412"/>
      <c r="AA67" s="412"/>
      <c r="AB67" s="413"/>
      <c r="AC67" s="413"/>
      <c r="AD67" s="413">
        <f t="shared" si="10"/>
        <v>33522.239999999998</v>
      </c>
      <c r="AE67" s="413"/>
      <c r="AF67" s="413"/>
      <c r="AG67" s="413"/>
      <c r="AH67" s="413"/>
      <c r="AI67" s="413"/>
      <c r="AJ67" s="413"/>
      <c r="AK67" s="413"/>
      <c r="AL67" s="413"/>
      <c r="AM67" s="413"/>
      <c r="AN67" s="413"/>
      <c r="AO67" s="17">
        <f>SUBTOTAL(9,AB67:AN67)</f>
        <v>0</v>
      </c>
      <c r="AP67" s="324"/>
      <c r="AQ67" s="324"/>
    </row>
    <row r="68" spans="1:43" s="746" customFormat="1" ht="78" hidden="1" customHeight="1" x14ac:dyDescent="0.25">
      <c r="A68" s="1258"/>
      <c r="B68" s="1264"/>
      <c r="C68" s="1314"/>
      <c r="D68" s="1268" t="s">
        <v>131</v>
      </c>
      <c r="E68" s="1246">
        <f>SUM(F68:Q68)</f>
        <v>12</v>
      </c>
      <c r="F68" s="1246">
        <v>1</v>
      </c>
      <c r="G68" s="1246">
        <v>1</v>
      </c>
      <c r="H68" s="1246">
        <v>1</v>
      </c>
      <c r="I68" s="1246">
        <v>1</v>
      </c>
      <c r="J68" s="1246">
        <v>1</v>
      </c>
      <c r="K68" s="1246">
        <v>1</v>
      </c>
      <c r="L68" s="1246">
        <v>1</v>
      </c>
      <c r="M68" s="1246">
        <v>1</v>
      </c>
      <c r="N68" s="1246">
        <v>1</v>
      </c>
      <c r="O68" s="1246">
        <v>1</v>
      </c>
      <c r="P68" s="1246">
        <v>1</v>
      </c>
      <c r="Q68" s="1246">
        <v>1</v>
      </c>
      <c r="R68" s="1246"/>
      <c r="S68" s="1249" t="s">
        <v>66</v>
      </c>
      <c r="T68" s="1249" t="s">
        <v>50</v>
      </c>
      <c r="U68" s="1253"/>
      <c r="V68" s="741" t="s">
        <v>67</v>
      </c>
      <c r="W68" s="742" t="s">
        <v>125</v>
      </c>
      <c r="X68" s="743">
        <v>716.45</v>
      </c>
      <c r="Y68" s="743"/>
      <c r="Z68" s="743"/>
      <c r="AA68" s="743"/>
      <c r="AB68" s="744"/>
      <c r="AC68" s="744"/>
      <c r="AD68" s="744">
        <f t="shared" si="10"/>
        <v>716.45</v>
      </c>
      <c r="AE68" s="744"/>
      <c r="AF68" s="744"/>
      <c r="AG68" s="744"/>
      <c r="AH68" s="744"/>
      <c r="AI68" s="744"/>
      <c r="AJ68" s="744"/>
      <c r="AK68" s="744"/>
      <c r="AL68" s="744"/>
      <c r="AM68" s="744"/>
      <c r="AN68" s="744"/>
      <c r="AO68" s="745">
        <f>+AB68+AD68+AE68+AF68+AG68+AH68+AI68++AJ68+AK68+AL68+AM68+AN68</f>
        <v>716.45</v>
      </c>
      <c r="AP68" s="744"/>
      <c r="AQ68" s="744"/>
    </row>
    <row r="69" spans="1:43" s="746" customFormat="1" ht="78" hidden="1" customHeight="1" x14ac:dyDescent="0.25">
      <c r="A69" s="1258"/>
      <c r="B69" s="1264"/>
      <c r="C69" s="1314"/>
      <c r="D69" s="1269"/>
      <c r="E69" s="1247"/>
      <c r="F69" s="1247"/>
      <c r="G69" s="1247"/>
      <c r="H69" s="1247"/>
      <c r="I69" s="1247"/>
      <c r="J69" s="1247"/>
      <c r="K69" s="1247"/>
      <c r="L69" s="1247"/>
      <c r="M69" s="1247"/>
      <c r="N69" s="1247"/>
      <c r="O69" s="1247"/>
      <c r="P69" s="1247"/>
      <c r="Q69" s="1247"/>
      <c r="R69" s="1247"/>
      <c r="S69" s="1250"/>
      <c r="T69" s="1250"/>
      <c r="U69" s="1253"/>
      <c r="V69" s="741" t="s">
        <v>74</v>
      </c>
      <c r="W69" s="742" t="s">
        <v>75</v>
      </c>
      <c r="X69" s="743">
        <v>537.34</v>
      </c>
      <c r="Y69" s="743"/>
      <c r="Z69" s="743"/>
      <c r="AA69" s="743"/>
      <c r="AB69" s="744"/>
      <c r="AC69" s="744"/>
      <c r="AD69" s="744">
        <f t="shared" si="10"/>
        <v>537.34</v>
      </c>
      <c r="AE69" s="744"/>
      <c r="AF69" s="744"/>
      <c r="AG69" s="744"/>
      <c r="AH69" s="744"/>
      <c r="AI69" s="744"/>
      <c r="AJ69" s="744"/>
      <c r="AK69" s="744"/>
      <c r="AL69" s="744"/>
      <c r="AM69" s="744"/>
      <c r="AN69" s="744"/>
      <c r="AO69" s="745"/>
      <c r="AP69" s="744"/>
      <c r="AQ69" s="744"/>
    </row>
    <row r="70" spans="1:43" s="746" customFormat="1" ht="78" hidden="1" customHeight="1" x14ac:dyDescent="0.25">
      <c r="A70" s="1258"/>
      <c r="B70" s="1264"/>
      <c r="C70" s="1314"/>
      <c r="D70" s="1270"/>
      <c r="E70" s="1248"/>
      <c r="F70" s="1248"/>
      <c r="G70" s="1248"/>
      <c r="H70" s="1248"/>
      <c r="I70" s="1248"/>
      <c r="J70" s="1248"/>
      <c r="K70" s="1248"/>
      <c r="L70" s="1248"/>
      <c r="M70" s="1248"/>
      <c r="N70" s="1248"/>
      <c r="O70" s="1248"/>
      <c r="P70" s="1248"/>
      <c r="Q70" s="1248"/>
      <c r="R70" s="1248"/>
      <c r="S70" s="1251"/>
      <c r="T70" s="1251"/>
      <c r="U70" s="1253"/>
      <c r="V70" s="741" t="s">
        <v>76</v>
      </c>
      <c r="W70" s="742" t="s">
        <v>77</v>
      </c>
      <c r="X70" s="743">
        <v>2328.46</v>
      </c>
      <c r="Y70" s="743"/>
      <c r="Z70" s="743"/>
      <c r="AA70" s="743"/>
      <c r="AB70" s="744"/>
      <c r="AC70" s="744"/>
      <c r="AD70" s="744">
        <f t="shared" si="10"/>
        <v>2328.46</v>
      </c>
      <c r="AE70" s="744"/>
      <c r="AF70" s="744"/>
      <c r="AG70" s="744"/>
      <c r="AH70" s="744"/>
      <c r="AI70" s="744"/>
      <c r="AJ70" s="744"/>
      <c r="AK70" s="744"/>
      <c r="AL70" s="744"/>
      <c r="AM70" s="744"/>
      <c r="AN70" s="744"/>
      <c r="AO70" s="745">
        <f>SUBTOTAL(9,AB70:AN70)</f>
        <v>0</v>
      </c>
      <c r="AP70" s="744"/>
      <c r="AQ70" s="744"/>
    </row>
    <row r="71" spans="1:43" s="1" customFormat="1" ht="78" hidden="1" customHeight="1" x14ac:dyDescent="0.25">
      <c r="A71" s="1258"/>
      <c r="B71" s="1264"/>
      <c r="C71" s="1314"/>
      <c r="D71" s="1280" t="s">
        <v>132</v>
      </c>
      <c r="E71" s="1255">
        <f>SUM(F71:Q71)</f>
        <v>12</v>
      </c>
      <c r="F71" s="1255">
        <v>1</v>
      </c>
      <c r="G71" s="1255">
        <v>1</v>
      </c>
      <c r="H71" s="1255">
        <v>1</v>
      </c>
      <c r="I71" s="1255">
        <v>1</v>
      </c>
      <c r="J71" s="1255">
        <v>1</v>
      </c>
      <c r="K71" s="1255">
        <v>1</v>
      </c>
      <c r="L71" s="1255">
        <v>1</v>
      </c>
      <c r="M71" s="1255">
        <v>1</v>
      </c>
      <c r="N71" s="1255">
        <v>1</v>
      </c>
      <c r="O71" s="1255">
        <v>1</v>
      </c>
      <c r="P71" s="1255">
        <v>1</v>
      </c>
      <c r="Q71" s="1255">
        <v>1</v>
      </c>
      <c r="R71" s="1255"/>
      <c r="S71" s="1252" t="s">
        <v>66</v>
      </c>
      <c r="T71" s="1282" t="s">
        <v>50</v>
      </c>
      <c r="U71" s="1253"/>
      <c r="V71" s="410" t="s">
        <v>67</v>
      </c>
      <c r="W71" s="420" t="s">
        <v>125</v>
      </c>
      <c r="X71" s="412">
        <v>70412.27</v>
      </c>
      <c r="Y71" s="434"/>
      <c r="Z71" s="434"/>
      <c r="AA71" s="434"/>
      <c r="AB71" s="423"/>
      <c r="AC71" s="423"/>
      <c r="AD71" s="413">
        <f t="shared" si="10"/>
        <v>70412.27</v>
      </c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17">
        <f>+AB71+AD71+AE71+AF71+AG71+AH71+AI71++AJ71+AK71+AL71+AM71+AN71</f>
        <v>70412.27</v>
      </c>
      <c r="AP71" s="324"/>
      <c r="AQ71" s="324"/>
    </row>
    <row r="72" spans="1:43" s="1" customFormat="1" ht="78" hidden="1" customHeight="1" x14ac:dyDescent="0.25">
      <c r="A72" s="1258"/>
      <c r="B72" s="1264"/>
      <c r="C72" s="1314"/>
      <c r="D72" s="1281"/>
      <c r="E72" s="1257"/>
      <c r="F72" s="1257"/>
      <c r="G72" s="1257"/>
      <c r="H72" s="1257"/>
      <c r="I72" s="1257"/>
      <c r="J72" s="1257"/>
      <c r="K72" s="1257"/>
      <c r="L72" s="1257"/>
      <c r="M72" s="1257"/>
      <c r="N72" s="1257"/>
      <c r="O72" s="1257"/>
      <c r="P72" s="1257"/>
      <c r="Q72" s="1257"/>
      <c r="R72" s="1257"/>
      <c r="S72" s="1254"/>
      <c r="T72" s="1283"/>
      <c r="U72" s="1253"/>
      <c r="V72" s="410" t="s">
        <v>76</v>
      </c>
      <c r="W72" s="420" t="s">
        <v>77</v>
      </c>
      <c r="X72" s="412">
        <v>164295.299</v>
      </c>
      <c r="Y72" s="412"/>
      <c r="Z72" s="412"/>
      <c r="AA72" s="412"/>
      <c r="AB72" s="413"/>
      <c r="AC72" s="413"/>
      <c r="AD72" s="413">
        <f t="shared" si="10"/>
        <v>164295.299</v>
      </c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17">
        <f>SUBTOTAL(9,AB72:AN72)</f>
        <v>0</v>
      </c>
      <c r="AP72" s="324"/>
      <c r="AQ72" s="324"/>
    </row>
    <row r="73" spans="1:43" s="1" customFormat="1" ht="78" hidden="1" customHeight="1" x14ac:dyDescent="0.25">
      <c r="A73" s="1258"/>
      <c r="B73" s="1264"/>
      <c r="C73" s="1314"/>
      <c r="D73" s="1280" t="s">
        <v>133</v>
      </c>
      <c r="E73" s="1255">
        <f>SUM(F73:Q73)</f>
        <v>12</v>
      </c>
      <c r="F73" s="1255">
        <v>1</v>
      </c>
      <c r="G73" s="1255">
        <v>1</v>
      </c>
      <c r="H73" s="1255">
        <v>1</v>
      </c>
      <c r="I73" s="1255">
        <v>1</v>
      </c>
      <c r="J73" s="1255">
        <v>1</v>
      </c>
      <c r="K73" s="1255">
        <v>1</v>
      </c>
      <c r="L73" s="1255">
        <v>1</v>
      </c>
      <c r="M73" s="1255">
        <v>1</v>
      </c>
      <c r="N73" s="1255">
        <v>1</v>
      </c>
      <c r="O73" s="1255">
        <v>1</v>
      </c>
      <c r="P73" s="1255">
        <v>1</v>
      </c>
      <c r="Q73" s="1255">
        <v>1</v>
      </c>
      <c r="R73" s="1255"/>
      <c r="S73" s="1255" t="s">
        <v>66</v>
      </c>
      <c r="T73" s="1289" t="s">
        <v>50</v>
      </c>
      <c r="U73" s="1253"/>
      <c r="V73" s="410" t="s">
        <v>67</v>
      </c>
      <c r="W73" s="420" t="s">
        <v>125</v>
      </c>
      <c r="X73" s="412">
        <v>25621.42</v>
      </c>
      <c r="Y73" s="412"/>
      <c r="Z73" s="412"/>
      <c r="AA73" s="412"/>
      <c r="AB73" s="413"/>
      <c r="AC73" s="413"/>
      <c r="AD73" s="413">
        <f t="shared" si="10"/>
        <v>25621.42</v>
      </c>
      <c r="AE73" s="413"/>
      <c r="AF73" s="413"/>
      <c r="AG73" s="413"/>
      <c r="AH73" s="413"/>
      <c r="AI73" s="413"/>
      <c r="AJ73" s="413"/>
      <c r="AK73" s="413"/>
      <c r="AL73" s="413"/>
      <c r="AM73" s="413"/>
      <c r="AN73" s="413"/>
      <c r="AO73" s="17">
        <f>+AB73+AD73+AE73+AF73+AG73+AH73+AI73++AJ73+AK73+AL73+AM73+AN73</f>
        <v>25621.42</v>
      </c>
      <c r="AP73" s="324"/>
      <c r="AQ73" s="324"/>
    </row>
    <row r="74" spans="1:43" s="1" customFormat="1" ht="78" hidden="1" customHeight="1" x14ac:dyDescent="0.25">
      <c r="A74" s="1258"/>
      <c r="B74" s="1264"/>
      <c r="C74" s="1314"/>
      <c r="D74" s="1281"/>
      <c r="E74" s="1257"/>
      <c r="F74" s="1257"/>
      <c r="G74" s="1257"/>
      <c r="H74" s="1257"/>
      <c r="I74" s="1257"/>
      <c r="J74" s="1257"/>
      <c r="K74" s="1257"/>
      <c r="L74" s="1257"/>
      <c r="M74" s="1257"/>
      <c r="N74" s="1257"/>
      <c r="O74" s="1257"/>
      <c r="P74" s="1257"/>
      <c r="Q74" s="1257"/>
      <c r="R74" s="1257"/>
      <c r="S74" s="1257"/>
      <c r="T74" s="1290"/>
      <c r="U74" s="1253"/>
      <c r="V74" s="410" t="s">
        <v>76</v>
      </c>
      <c r="W74" s="420" t="s">
        <v>77</v>
      </c>
      <c r="X74" s="412">
        <v>59783.31</v>
      </c>
      <c r="Y74" s="412"/>
      <c r="Z74" s="412"/>
      <c r="AA74" s="412"/>
      <c r="AB74" s="413"/>
      <c r="AC74" s="413"/>
      <c r="AD74" s="413">
        <f t="shared" si="10"/>
        <v>59783.31</v>
      </c>
      <c r="AE74" s="413"/>
      <c r="AF74" s="413"/>
      <c r="AG74" s="413"/>
      <c r="AH74" s="413"/>
      <c r="AI74" s="413"/>
      <c r="AJ74" s="413"/>
      <c r="AK74" s="413"/>
      <c r="AL74" s="413"/>
      <c r="AM74" s="413"/>
      <c r="AN74" s="413"/>
      <c r="AO74" s="17">
        <f>SUBTOTAL(9,AB74:AN74)</f>
        <v>0</v>
      </c>
      <c r="AP74" s="324"/>
      <c r="AQ74" s="324"/>
    </row>
    <row r="75" spans="1:43" s="1" customFormat="1" ht="78" hidden="1" customHeight="1" x14ac:dyDescent="0.25">
      <c r="A75" s="1258"/>
      <c r="B75" s="1264"/>
      <c r="C75" s="1314"/>
      <c r="D75" s="1280" t="s">
        <v>134</v>
      </c>
      <c r="E75" s="1255">
        <f>SUM(F75:Q75)</f>
        <v>12</v>
      </c>
      <c r="F75" s="1255">
        <v>1</v>
      </c>
      <c r="G75" s="1255">
        <v>1</v>
      </c>
      <c r="H75" s="1255">
        <v>1</v>
      </c>
      <c r="I75" s="1255">
        <v>1</v>
      </c>
      <c r="J75" s="1255">
        <v>1</v>
      </c>
      <c r="K75" s="1255">
        <v>1</v>
      </c>
      <c r="L75" s="1255">
        <v>1</v>
      </c>
      <c r="M75" s="1255">
        <v>1</v>
      </c>
      <c r="N75" s="1255">
        <v>1</v>
      </c>
      <c r="O75" s="1255">
        <v>1</v>
      </c>
      <c r="P75" s="1255">
        <v>1</v>
      </c>
      <c r="Q75" s="1255">
        <v>1</v>
      </c>
      <c r="R75" s="1255"/>
      <c r="S75" s="1255" t="s">
        <v>66</v>
      </c>
      <c r="T75" s="1282" t="s">
        <v>50</v>
      </c>
      <c r="U75" s="1253"/>
      <c r="V75" s="410" t="s">
        <v>67</v>
      </c>
      <c r="W75" s="420" t="s">
        <v>125</v>
      </c>
      <c r="X75" s="412">
        <v>56680</v>
      </c>
      <c r="Y75" s="412"/>
      <c r="Z75" s="412"/>
      <c r="AA75" s="412"/>
      <c r="AB75" s="413"/>
      <c r="AC75" s="413"/>
      <c r="AD75" s="413">
        <f t="shared" si="10"/>
        <v>56680</v>
      </c>
      <c r="AE75" s="413"/>
      <c r="AF75" s="413"/>
      <c r="AG75" s="413"/>
      <c r="AH75" s="413"/>
      <c r="AI75" s="413"/>
      <c r="AJ75" s="413"/>
      <c r="AK75" s="413"/>
      <c r="AL75" s="413"/>
      <c r="AM75" s="413"/>
      <c r="AN75" s="413"/>
      <c r="AO75" s="17">
        <f>+AB75+AD75+AE75+AF75+AG75+AH75+AI75++AJ75+AK75+AL75+AM75+AN75</f>
        <v>56680</v>
      </c>
      <c r="AP75" s="324"/>
      <c r="AQ75" s="324"/>
    </row>
    <row r="76" spans="1:43" s="1" customFormat="1" ht="78" hidden="1" customHeight="1" x14ac:dyDescent="0.25">
      <c r="A76" s="1258"/>
      <c r="B76" s="1264"/>
      <c r="C76" s="1314"/>
      <c r="D76" s="1281"/>
      <c r="E76" s="1257"/>
      <c r="F76" s="1257"/>
      <c r="G76" s="1257"/>
      <c r="H76" s="1257"/>
      <c r="I76" s="1257"/>
      <c r="J76" s="1257"/>
      <c r="K76" s="1257"/>
      <c r="L76" s="1257"/>
      <c r="M76" s="1257"/>
      <c r="N76" s="1257"/>
      <c r="O76" s="1257"/>
      <c r="P76" s="1257"/>
      <c r="Q76" s="1257"/>
      <c r="R76" s="1257"/>
      <c r="S76" s="1257"/>
      <c r="T76" s="1283"/>
      <c r="U76" s="1253"/>
      <c r="V76" s="410" t="s">
        <v>76</v>
      </c>
      <c r="W76" s="420" t="s">
        <v>77</v>
      </c>
      <c r="X76" s="412">
        <v>38920</v>
      </c>
      <c r="Y76" s="412"/>
      <c r="Z76" s="412"/>
      <c r="AA76" s="412"/>
      <c r="AB76" s="413"/>
      <c r="AC76" s="413"/>
      <c r="AD76" s="413">
        <f t="shared" si="10"/>
        <v>38920</v>
      </c>
      <c r="AE76" s="413"/>
      <c r="AF76" s="413"/>
      <c r="AG76" s="413"/>
      <c r="AH76" s="413"/>
      <c r="AI76" s="413"/>
      <c r="AJ76" s="413"/>
      <c r="AK76" s="413"/>
      <c r="AL76" s="413"/>
      <c r="AM76" s="413"/>
      <c r="AN76" s="413"/>
      <c r="AO76" s="17">
        <f>SUBTOTAL(9,AB76:AN76)</f>
        <v>0</v>
      </c>
      <c r="AP76" s="324"/>
      <c r="AQ76" s="324"/>
    </row>
    <row r="77" spans="1:43" s="469" customFormat="1" ht="78" hidden="1" customHeight="1" x14ac:dyDescent="0.25">
      <c r="A77" s="1258"/>
      <c r="B77" s="1264"/>
      <c r="C77" s="1314"/>
      <c r="D77" s="1284" t="s">
        <v>135</v>
      </c>
      <c r="E77" s="1286">
        <f>SUM(F77:Q77)</f>
        <v>12</v>
      </c>
      <c r="F77" s="1288">
        <v>1</v>
      </c>
      <c r="G77" s="1288">
        <v>1</v>
      </c>
      <c r="H77" s="1288">
        <v>1</v>
      </c>
      <c r="I77" s="1288">
        <v>1</v>
      </c>
      <c r="J77" s="1288">
        <v>1</v>
      </c>
      <c r="K77" s="1288">
        <v>1</v>
      </c>
      <c r="L77" s="1288">
        <v>1</v>
      </c>
      <c r="M77" s="1288">
        <v>1</v>
      </c>
      <c r="N77" s="1288">
        <v>1</v>
      </c>
      <c r="O77" s="1288">
        <v>1</v>
      </c>
      <c r="P77" s="1288">
        <v>1</v>
      </c>
      <c r="Q77" s="1288">
        <v>1</v>
      </c>
      <c r="R77" s="1288"/>
      <c r="S77" s="1288" t="s">
        <v>66</v>
      </c>
      <c r="T77" s="1284" t="s">
        <v>50</v>
      </c>
      <c r="U77" s="1253"/>
      <c r="V77" s="762" t="s">
        <v>67</v>
      </c>
      <c r="W77" s="465" t="s">
        <v>125</v>
      </c>
      <c r="X77" s="466">
        <v>183644.15999999997</v>
      </c>
      <c r="Y77" s="466"/>
      <c r="Z77" s="466"/>
      <c r="AA77" s="466"/>
      <c r="AB77" s="467"/>
      <c r="AC77" s="467"/>
      <c r="AD77" s="467">
        <f t="shared" si="10"/>
        <v>183644.15999999997</v>
      </c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8">
        <f>+AB77+AD77+AE77+AF77+AG77+AH77+AI77++AJ77+AK77+AL77+AM77+AN77</f>
        <v>183644.15999999997</v>
      </c>
      <c r="AP77" s="467"/>
      <c r="AQ77" s="467"/>
    </row>
    <row r="78" spans="1:43" s="469" customFormat="1" ht="78" hidden="1" customHeight="1" x14ac:dyDescent="0.25">
      <c r="A78" s="1258"/>
      <c r="B78" s="1264"/>
      <c r="C78" s="1315"/>
      <c r="D78" s="1285"/>
      <c r="E78" s="1287"/>
      <c r="F78" s="1288"/>
      <c r="G78" s="1288"/>
      <c r="H78" s="1288"/>
      <c r="I78" s="1288"/>
      <c r="J78" s="1288"/>
      <c r="K78" s="1288"/>
      <c r="L78" s="1288"/>
      <c r="M78" s="1288"/>
      <c r="N78" s="1288"/>
      <c r="O78" s="1288"/>
      <c r="P78" s="1288"/>
      <c r="Q78" s="1288"/>
      <c r="R78" s="1288"/>
      <c r="S78" s="1288"/>
      <c r="T78" s="1285"/>
      <c r="U78" s="1254"/>
      <c r="V78" s="762" t="s">
        <v>76</v>
      </c>
      <c r="W78" s="465" t="s">
        <v>77</v>
      </c>
      <c r="X78" s="466">
        <v>428503.03999999992</v>
      </c>
      <c r="Y78" s="466"/>
      <c r="Z78" s="466"/>
      <c r="AA78" s="466"/>
      <c r="AB78" s="467"/>
      <c r="AC78" s="467"/>
      <c r="AD78" s="467">
        <f t="shared" si="10"/>
        <v>428503.03999999992</v>
      </c>
      <c r="AE78" s="467"/>
      <c r="AF78" s="467"/>
      <c r="AG78" s="467"/>
      <c r="AH78" s="467"/>
      <c r="AI78" s="467"/>
      <c r="AJ78" s="467"/>
      <c r="AK78" s="467"/>
      <c r="AL78" s="467"/>
      <c r="AM78" s="467"/>
      <c r="AN78" s="467"/>
      <c r="AO78" s="468">
        <f>SUBTOTAL(9,AB78:AN78)</f>
        <v>0</v>
      </c>
      <c r="AP78" s="467"/>
      <c r="AQ78" s="467"/>
    </row>
    <row r="79" spans="1:43" s="1" customFormat="1" ht="78" hidden="1" customHeight="1" x14ac:dyDescent="0.25">
      <c r="A79" s="1258"/>
      <c r="B79" s="1265"/>
      <c r="C79" s="1304" t="s">
        <v>713</v>
      </c>
      <c r="D79" s="700" t="s">
        <v>136</v>
      </c>
      <c r="E79" s="415">
        <v>2</v>
      </c>
      <c r="F79" s="416"/>
      <c r="G79" s="416"/>
      <c r="H79" s="416"/>
      <c r="I79" s="416">
        <v>1</v>
      </c>
      <c r="J79" s="416"/>
      <c r="K79" s="416"/>
      <c r="L79" s="416"/>
      <c r="M79" s="416">
        <v>1</v>
      </c>
      <c r="N79" s="416"/>
      <c r="O79" s="416"/>
      <c r="P79" s="416"/>
      <c r="Q79" s="416"/>
      <c r="R79" s="422"/>
      <c r="S79" s="422" t="s">
        <v>66</v>
      </c>
      <c r="T79" s="418" t="s">
        <v>50</v>
      </c>
      <c r="U79" s="701"/>
      <c r="V79" s="696" t="s">
        <v>65</v>
      </c>
      <c r="W79" s="702" t="s">
        <v>123</v>
      </c>
      <c r="X79" s="698">
        <v>1000</v>
      </c>
      <c r="Y79" s="698">
        <f>+X79*0.12</f>
        <v>120</v>
      </c>
      <c r="Z79" s="698">
        <f>+Y79+X79</f>
        <v>1120</v>
      </c>
      <c r="AA79" s="412"/>
      <c r="AB79" s="413"/>
      <c r="AC79" s="413"/>
      <c r="AD79" s="412">
        <f>+X79</f>
        <v>1000</v>
      </c>
      <c r="AE79" s="413"/>
      <c r="AF79" s="413"/>
      <c r="AG79" s="413"/>
      <c r="AH79" s="413">
        <f>+X79</f>
        <v>1000</v>
      </c>
      <c r="AI79" s="413"/>
      <c r="AJ79" s="413"/>
      <c r="AK79" s="413"/>
      <c r="AL79" s="413"/>
      <c r="AM79" s="413"/>
      <c r="AN79" s="413"/>
      <c r="AO79" s="17">
        <f>+AB79+AD79+AE79+AF79+AG79+AH79+AI79++AJ79+AK79+AL79+AM79+AN79</f>
        <v>2000</v>
      </c>
      <c r="AP79" s="324"/>
      <c r="AQ79" s="324"/>
    </row>
    <row r="80" spans="1:43" s="1" customFormat="1" ht="78" hidden="1" customHeight="1" x14ac:dyDescent="0.25">
      <c r="A80" s="1258"/>
      <c r="B80" s="1264"/>
      <c r="C80" s="1305"/>
      <c r="D80" s="414" t="s">
        <v>137</v>
      </c>
      <c r="E80" s="415">
        <v>1</v>
      </c>
      <c r="F80" s="416"/>
      <c r="G80" s="416"/>
      <c r="H80" s="416"/>
      <c r="I80" s="416"/>
      <c r="J80" s="416"/>
      <c r="K80" s="416">
        <f>+E80</f>
        <v>1</v>
      </c>
      <c r="L80" s="416"/>
      <c r="M80" s="416"/>
      <c r="N80" s="416"/>
      <c r="O80" s="416"/>
      <c r="P80" s="416"/>
      <c r="Q80" s="416"/>
      <c r="R80" s="422"/>
      <c r="S80" s="418" t="s">
        <v>66</v>
      </c>
      <c r="T80" s="418" t="s">
        <v>68</v>
      </c>
      <c r="U80" s="418"/>
      <c r="V80" s="696" t="s">
        <v>69</v>
      </c>
      <c r="W80" s="694" t="s">
        <v>70</v>
      </c>
      <c r="X80" s="698">
        <v>80000</v>
      </c>
      <c r="Y80" s="493">
        <f>+X80*0.12</f>
        <v>9600</v>
      </c>
      <c r="Z80" s="493"/>
      <c r="AA80" s="412"/>
      <c r="AB80" s="413"/>
      <c r="AC80" s="413"/>
      <c r="AD80" s="412">
        <f>+X80</f>
        <v>80000</v>
      </c>
      <c r="AE80" s="413"/>
      <c r="AF80" s="413"/>
      <c r="AG80" s="413">
        <f>+X80</f>
        <v>80000</v>
      </c>
      <c r="AH80" s="413"/>
      <c r="AI80" s="413"/>
      <c r="AJ80" s="413"/>
      <c r="AK80" s="413"/>
      <c r="AL80" s="413"/>
      <c r="AM80" s="413"/>
      <c r="AN80" s="413"/>
      <c r="AO80" s="17">
        <f>+AB80+AD80+AE80+AF80+AG80+AH80+AI80++AJ80+AK80+AL80+AM80+AN80</f>
        <v>160000</v>
      </c>
      <c r="AP80" s="324"/>
      <c r="AQ80" s="324"/>
    </row>
    <row r="81" spans="1:45" s="1" customFormat="1" ht="78" hidden="1" customHeight="1" x14ac:dyDescent="0.25">
      <c r="A81" s="1258"/>
      <c r="B81" s="1264"/>
      <c r="C81" s="1305"/>
      <c r="D81" s="414" t="s">
        <v>849</v>
      </c>
      <c r="E81" s="415">
        <v>1</v>
      </c>
      <c r="F81" s="416"/>
      <c r="G81" s="416"/>
      <c r="H81" s="416"/>
      <c r="I81" s="416">
        <f>+E81</f>
        <v>1</v>
      </c>
      <c r="J81" s="416"/>
      <c r="K81" s="416"/>
      <c r="L81" s="416"/>
      <c r="M81" s="416"/>
      <c r="N81" s="416"/>
      <c r="O81" s="416"/>
      <c r="P81" s="416"/>
      <c r="Q81" s="416"/>
      <c r="R81" s="422"/>
      <c r="S81" s="418"/>
      <c r="T81" s="418"/>
      <c r="U81" s="418"/>
      <c r="V81" s="696" t="s">
        <v>69</v>
      </c>
      <c r="W81" s="694" t="s">
        <v>70</v>
      </c>
      <c r="X81" s="698">
        <v>80000</v>
      </c>
      <c r="Y81" s="493">
        <f>+X81*0.12</f>
        <v>9600</v>
      </c>
      <c r="Z81" s="493">
        <f>+Y81+X81</f>
        <v>89600</v>
      </c>
      <c r="AA81" s="412"/>
      <c r="AB81" s="413"/>
      <c r="AC81" s="413"/>
      <c r="AD81" s="412">
        <f>+X81</f>
        <v>80000</v>
      </c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17"/>
      <c r="AP81" s="324"/>
      <c r="AQ81" s="324"/>
    </row>
    <row r="82" spans="1:45" s="1" customFormat="1" ht="78" hidden="1" customHeight="1" x14ac:dyDescent="0.25">
      <c r="A82" s="1258"/>
      <c r="B82" s="1264"/>
      <c r="C82" s="1305"/>
      <c r="D82" s="414" t="s">
        <v>71</v>
      </c>
      <c r="E82" s="415">
        <v>1</v>
      </c>
      <c r="F82" s="416"/>
      <c r="G82" s="416"/>
      <c r="H82" s="416"/>
      <c r="I82" s="416"/>
      <c r="J82" s="416"/>
      <c r="K82" s="416">
        <v>1</v>
      </c>
      <c r="L82" s="416"/>
      <c r="M82" s="416"/>
      <c r="N82" s="416"/>
      <c r="O82" s="416"/>
      <c r="P82" s="416"/>
      <c r="Q82" s="416"/>
      <c r="R82" s="422"/>
      <c r="S82" s="418" t="s">
        <v>66</v>
      </c>
      <c r="T82" s="418" t="s">
        <v>68</v>
      </c>
      <c r="U82" s="418"/>
      <c r="V82" s="410" t="s">
        <v>72</v>
      </c>
      <c r="W82" s="420" t="s">
        <v>73</v>
      </c>
      <c r="X82" s="412">
        <v>50000</v>
      </c>
      <c r="Y82" s="413">
        <f>+X82*0.12</f>
        <v>6000</v>
      </c>
      <c r="Z82" s="413">
        <f>+X82+Y82</f>
        <v>56000</v>
      </c>
      <c r="AA82" s="412"/>
      <c r="AB82" s="413"/>
      <c r="AC82" s="413"/>
      <c r="AD82" s="412"/>
      <c r="AE82" s="413"/>
      <c r="AF82" s="413"/>
      <c r="AG82" s="413">
        <f>+X82</f>
        <v>50000</v>
      </c>
      <c r="AH82" s="413"/>
      <c r="AI82" s="413"/>
      <c r="AJ82" s="413"/>
      <c r="AK82" s="413"/>
      <c r="AL82" s="413"/>
      <c r="AM82" s="413"/>
      <c r="AN82" s="413"/>
      <c r="AO82" s="17">
        <f>+AB82+AD82+AE82+AF82+AG82+AH82+AI82++AJ82+AK82+AL82+AM82+AN82</f>
        <v>50000</v>
      </c>
      <c r="AP82" s="312">
        <v>47173.45</v>
      </c>
      <c r="AQ82" s="312">
        <v>45513.55</v>
      </c>
      <c r="AR82" s="300"/>
      <c r="AS82" s="300"/>
    </row>
    <row r="83" spans="1:45" s="1" customFormat="1" ht="78" hidden="1" customHeight="1" x14ac:dyDescent="0.25">
      <c r="A83" s="1258"/>
      <c r="B83" s="1264"/>
      <c r="C83" s="1305"/>
      <c r="D83" s="414" t="s">
        <v>139</v>
      </c>
      <c r="E83" s="415">
        <v>1</v>
      </c>
      <c r="F83" s="416"/>
      <c r="G83" s="416"/>
      <c r="H83" s="416">
        <v>1</v>
      </c>
      <c r="I83" s="416"/>
      <c r="J83" s="416"/>
      <c r="K83" s="416"/>
      <c r="L83" s="416"/>
      <c r="M83" s="416"/>
      <c r="N83" s="416"/>
      <c r="O83" s="416"/>
      <c r="P83" s="416"/>
      <c r="Q83" s="416"/>
      <c r="R83" s="422"/>
      <c r="S83" s="418" t="s">
        <v>66</v>
      </c>
      <c r="T83" s="418" t="s">
        <v>68</v>
      </c>
      <c r="U83" s="418"/>
      <c r="V83" s="410" t="s">
        <v>76</v>
      </c>
      <c r="W83" s="420" t="s">
        <v>77</v>
      </c>
      <c r="X83" s="412">
        <v>300000</v>
      </c>
      <c r="Y83" s="412"/>
      <c r="Z83" s="412"/>
      <c r="AA83" s="412"/>
      <c r="AB83" s="413"/>
      <c r="AC83" s="413"/>
      <c r="AD83" s="413"/>
      <c r="AE83" s="413">
        <f>+X83</f>
        <v>300000</v>
      </c>
      <c r="AF83" s="413"/>
      <c r="AG83" s="413"/>
      <c r="AH83" s="413"/>
      <c r="AI83" s="413"/>
      <c r="AJ83" s="413"/>
      <c r="AK83" s="413"/>
      <c r="AL83" s="413"/>
      <c r="AM83" s="413"/>
      <c r="AN83" s="413"/>
      <c r="AO83" s="17">
        <f>SUBTOTAL(9,AB83:AN83)</f>
        <v>0</v>
      </c>
      <c r="AP83" s="324"/>
      <c r="AQ83" s="324"/>
    </row>
    <row r="84" spans="1:45" s="1" customFormat="1" ht="63" hidden="1" customHeight="1" thickBot="1" x14ac:dyDescent="0.3">
      <c r="A84" s="1258"/>
      <c r="B84" s="1266"/>
      <c r="C84" s="1306"/>
      <c r="D84" s="527" t="s">
        <v>774</v>
      </c>
      <c r="E84" s="424">
        <v>12</v>
      </c>
      <c r="F84" s="425">
        <v>1</v>
      </c>
      <c r="G84" s="425">
        <v>1</v>
      </c>
      <c r="H84" s="425">
        <v>1</v>
      </c>
      <c r="I84" s="425">
        <v>1</v>
      </c>
      <c r="J84" s="425">
        <v>1</v>
      </c>
      <c r="K84" s="425">
        <v>1</v>
      </c>
      <c r="L84" s="425">
        <v>1</v>
      </c>
      <c r="M84" s="425">
        <v>1</v>
      </c>
      <c r="N84" s="425">
        <v>1</v>
      </c>
      <c r="O84" s="425">
        <v>1</v>
      </c>
      <c r="P84" s="425">
        <v>1</v>
      </c>
      <c r="Q84" s="425">
        <v>1</v>
      </c>
      <c r="R84" s="422"/>
      <c r="S84" s="418" t="s">
        <v>66</v>
      </c>
      <c r="T84" s="418" t="s">
        <v>68</v>
      </c>
      <c r="U84" s="529"/>
      <c r="V84" s="763" t="s">
        <v>74</v>
      </c>
      <c r="W84" s="834" t="s">
        <v>75</v>
      </c>
      <c r="X84" s="530">
        <v>76110</v>
      </c>
      <c r="Y84" s="353">
        <f>+X84*0.12</f>
        <v>9133.1999999999989</v>
      </c>
      <c r="Z84" s="353">
        <f>+X84+Y84</f>
        <v>85243.199999999997</v>
      </c>
      <c r="AA84" s="454" t="s">
        <v>740</v>
      </c>
      <c r="AB84" s="324"/>
      <c r="AC84" s="324"/>
      <c r="AD84" s="324"/>
      <c r="AE84" s="324">
        <f>+X84</f>
        <v>76110</v>
      </c>
      <c r="AF84" s="324"/>
      <c r="AG84" s="324"/>
      <c r="AH84" s="324"/>
      <c r="AI84" s="324"/>
      <c r="AJ84" s="324"/>
      <c r="AK84" s="324"/>
      <c r="AL84" s="324"/>
      <c r="AM84" s="324"/>
      <c r="AN84" s="324"/>
      <c r="AO84" s="17">
        <f t="shared" ref="AO84:AO91" si="11">+AB84+AD84+AE84+AF84+AG84+AH84+AI84++AJ84+AK84+AL84+AM84+AN84</f>
        <v>76110</v>
      </c>
      <c r="AP84" s="324"/>
      <c r="AQ84" s="324"/>
    </row>
    <row r="85" spans="1:45" s="1" customFormat="1" ht="48" hidden="1" customHeight="1" x14ac:dyDescent="0.25">
      <c r="A85" s="1258"/>
      <c r="B85" s="1307" t="s">
        <v>80</v>
      </c>
      <c r="C85" s="1309" t="s">
        <v>715</v>
      </c>
      <c r="D85" s="339" t="s">
        <v>140</v>
      </c>
      <c r="E85" s="340">
        <v>8.5000000000000006E-3</v>
      </c>
      <c r="F85" s="341">
        <v>8.5000000000000006E-3</v>
      </c>
      <c r="G85" s="341">
        <v>8.5000000000000006E-3</v>
      </c>
      <c r="H85" s="341">
        <v>8.5000000000000006E-3</v>
      </c>
      <c r="I85" s="341">
        <v>8.5000000000000006E-3</v>
      </c>
      <c r="J85" s="341">
        <v>8.5000000000000006E-3</v>
      </c>
      <c r="K85" s="341">
        <v>8.5000000000000006E-3</v>
      </c>
      <c r="L85" s="341">
        <v>8.5000000000000006E-3</v>
      </c>
      <c r="M85" s="341">
        <v>8.5000000000000006E-3</v>
      </c>
      <c r="N85" s="341">
        <v>8.5000000000000006E-3</v>
      </c>
      <c r="O85" s="341">
        <v>8.5000000000000006E-3</v>
      </c>
      <c r="P85" s="341">
        <v>8.5000000000000006E-3</v>
      </c>
      <c r="Q85" s="342">
        <v>8.5000000000000006E-3</v>
      </c>
      <c r="R85" s="343"/>
      <c r="S85" s="270" t="s">
        <v>148</v>
      </c>
      <c r="T85" s="765" t="s">
        <v>146</v>
      </c>
      <c r="U85" s="1291" t="s">
        <v>155</v>
      </c>
      <c r="V85" s="1294" t="s">
        <v>156</v>
      </c>
      <c r="W85" s="1294" t="s">
        <v>157</v>
      </c>
      <c r="X85" s="1298">
        <v>32142.85</v>
      </c>
      <c r="Y85" s="1301">
        <f>+X85*0.12</f>
        <v>3857.1419999999998</v>
      </c>
      <c r="Z85" s="1301">
        <f>+X85+Y85</f>
        <v>35999.991999999998</v>
      </c>
      <c r="AA85" s="1326" t="s">
        <v>789</v>
      </c>
      <c r="AB85" s="1301"/>
      <c r="AC85" s="1301"/>
      <c r="AD85" s="1301"/>
      <c r="AE85" s="1301"/>
      <c r="AF85" s="1301"/>
      <c r="AG85" s="1301"/>
      <c r="AH85" s="1301"/>
      <c r="AI85" s="1301"/>
      <c r="AJ85" s="1301"/>
      <c r="AK85" s="1301"/>
      <c r="AL85" s="1301"/>
      <c r="AM85" s="1301"/>
      <c r="AN85" s="1301"/>
      <c r="AO85" s="18">
        <f t="shared" si="11"/>
        <v>0</v>
      </c>
    </row>
    <row r="86" spans="1:45" s="1" customFormat="1" ht="63" hidden="1" customHeight="1" x14ac:dyDescent="0.25">
      <c r="A86" s="1258"/>
      <c r="B86" s="1308"/>
      <c r="C86" s="1310"/>
      <c r="D86" s="270" t="s">
        <v>141</v>
      </c>
      <c r="E86" s="344">
        <v>8.5000000000000006E-3</v>
      </c>
      <c r="F86" s="659">
        <v>8.5000000000000006E-3</v>
      </c>
      <c r="G86" s="659">
        <v>8.5000000000000006E-3</v>
      </c>
      <c r="H86" s="659">
        <v>8.5000000000000006E-3</v>
      </c>
      <c r="I86" s="659">
        <v>8.5000000000000006E-3</v>
      </c>
      <c r="J86" s="659">
        <v>8.5000000000000006E-3</v>
      </c>
      <c r="K86" s="659">
        <v>8.5000000000000006E-3</v>
      </c>
      <c r="L86" s="659">
        <v>8.5000000000000006E-3</v>
      </c>
      <c r="M86" s="659">
        <v>8.5000000000000006E-3</v>
      </c>
      <c r="N86" s="659">
        <v>8.5000000000000006E-3</v>
      </c>
      <c r="O86" s="659">
        <v>8.5000000000000006E-3</v>
      </c>
      <c r="P86" s="659">
        <v>8.5000000000000006E-3</v>
      </c>
      <c r="Q86" s="345">
        <v>8.5000000000000006E-3</v>
      </c>
      <c r="R86" s="343"/>
      <c r="S86" s="270" t="s">
        <v>148</v>
      </c>
      <c r="T86" s="765" t="s">
        <v>149</v>
      </c>
      <c r="U86" s="1292"/>
      <c r="V86" s="1295"/>
      <c r="W86" s="1295"/>
      <c r="X86" s="1299"/>
      <c r="Y86" s="1302"/>
      <c r="Z86" s="1302"/>
      <c r="AA86" s="1327"/>
      <c r="AB86" s="1302"/>
      <c r="AC86" s="1302"/>
      <c r="AD86" s="1302"/>
      <c r="AE86" s="1302"/>
      <c r="AF86" s="1302"/>
      <c r="AG86" s="1302"/>
      <c r="AH86" s="1302">
        <f>+X85</f>
        <v>32142.85</v>
      </c>
      <c r="AI86" s="1302"/>
      <c r="AJ86" s="1302"/>
      <c r="AK86" s="1302"/>
      <c r="AL86" s="1302"/>
      <c r="AM86" s="1302"/>
      <c r="AN86" s="1302"/>
      <c r="AO86" s="19">
        <f t="shared" si="11"/>
        <v>32142.85</v>
      </c>
      <c r="AP86" s="354">
        <v>937996.02</v>
      </c>
      <c r="AQ86" s="354">
        <v>503007.82</v>
      </c>
    </row>
    <row r="87" spans="1:45" s="1" customFormat="1" ht="61.5" hidden="1" customHeight="1" x14ac:dyDescent="0.25">
      <c r="A87" s="1258"/>
      <c r="B87" s="1308"/>
      <c r="C87" s="1310"/>
      <c r="D87" s="270" t="s">
        <v>142</v>
      </c>
      <c r="E87" s="766">
        <f>SUM(F87:Q87)</f>
        <v>29</v>
      </c>
      <c r="F87" s="836">
        <v>2</v>
      </c>
      <c r="G87" s="836">
        <v>2</v>
      </c>
      <c r="H87" s="836">
        <v>2</v>
      </c>
      <c r="I87" s="836">
        <v>3</v>
      </c>
      <c r="J87" s="836">
        <v>3</v>
      </c>
      <c r="K87" s="836">
        <v>3</v>
      </c>
      <c r="L87" s="836">
        <v>2</v>
      </c>
      <c r="M87" s="836">
        <v>2</v>
      </c>
      <c r="N87" s="836">
        <v>3</v>
      </c>
      <c r="O87" s="836">
        <v>3</v>
      </c>
      <c r="P87" s="836">
        <v>2</v>
      </c>
      <c r="Q87" s="347">
        <v>2</v>
      </c>
      <c r="R87" s="343"/>
      <c r="S87" s="270" t="s">
        <v>148</v>
      </c>
      <c r="T87" s="270" t="s">
        <v>150</v>
      </c>
      <c r="U87" s="1292"/>
      <c r="V87" s="1295"/>
      <c r="W87" s="1295"/>
      <c r="X87" s="1299"/>
      <c r="Y87" s="1302"/>
      <c r="Z87" s="1302"/>
      <c r="AA87" s="1327"/>
      <c r="AB87" s="1302"/>
      <c r="AC87" s="1302"/>
      <c r="AD87" s="1302"/>
      <c r="AE87" s="1302"/>
      <c r="AF87" s="1302"/>
      <c r="AG87" s="1302"/>
      <c r="AH87" s="1302"/>
      <c r="AI87" s="1302"/>
      <c r="AJ87" s="1302"/>
      <c r="AK87" s="1302"/>
      <c r="AL87" s="1302"/>
      <c r="AM87" s="1302"/>
      <c r="AN87" s="1302"/>
      <c r="AO87" s="19">
        <f t="shared" si="11"/>
        <v>0</v>
      </c>
    </row>
    <row r="88" spans="1:45" s="1" customFormat="1" ht="94.5" hidden="1" customHeight="1" x14ac:dyDescent="0.25">
      <c r="A88" s="1258"/>
      <c r="B88" s="1308"/>
      <c r="C88" s="1310"/>
      <c r="D88" s="270" t="s">
        <v>143</v>
      </c>
      <c r="E88" s="766">
        <f>SUM(F88:Q88)</f>
        <v>33</v>
      </c>
      <c r="F88" s="836">
        <v>2</v>
      </c>
      <c r="G88" s="836">
        <v>2</v>
      </c>
      <c r="H88" s="836">
        <v>2</v>
      </c>
      <c r="I88" s="836">
        <v>5</v>
      </c>
      <c r="J88" s="836">
        <v>5</v>
      </c>
      <c r="K88" s="836">
        <v>4</v>
      </c>
      <c r="L88" s="836">
        <v>3</v>
      </c>
      <c r="M88" s="836">
        <v>2</v>
      </c>
      <c r="N88" s="836">
        <v>2</v>
      </c>
      <c r="O88" s="836">
        <v>3</v>
      </c>
      <c r="P88" s="836">
        <v>2</v>
      </c>
      <c r="Q88" s="347">
        <v>1</v>
      </c>
      <c r="R88" s="343"/>
      <c r="S88" s="270" t="s">
        <v>148</v>
      </c>
      <c r="T88" s="270" t="s">
        <v>151</v>
      </c>
      <c r="U88" s="1292"/>
      <c r="V88" s="1295"/>
      <c r="W88" s="1295"/>
      <c r="X88" s="1299"/>
      <c r="Y88" s="1302"/>
      <c r="Z88" s="1302"/>
      <c r="AA88" s="1327"/>
      <c r="AB88" s="1302"/>
      <c r="AC88" s="1302"/>
      <c r="AD88" s="1302"/>
      <c r="AE88" s="1302"/>
      <c r="AF88" s="1302"/>
      <c r="AG88" s="1302"/>
      <c r="AH88" s="1302"/>
      <c r="AI88" s="1302"/>
      <c r="AJ88" s="1302"/>
      <c r="AK88" s="1302"/>
      <c r="AL88" s="1302"/>
      <c r="AM88" s="1302"/>
      <c r="AN88" s="1302"/>
      <c r="AO88" s="19">
        <f t="shared" si="11"/>
        <v>0</v>
      </c>
    </row>
    <row r="89" spans="1:45" s="1" customFormat="1" ht="75.75" hidden="1" customHeight="1" x14ac:dyDescent="0.25">
      <c r="A89" s="1258"/>
      <c r="B89" s="1308"/>
      <c r="C89" s="1310"/>
      <c r="D89" s="270" t="s">
        <v>144</v>
      </c>
      <c r="E89" s="766">
        <f>SUM(F89:Q89)</f>
        <v>2</v>
      </c>
      <c r="F89" s="325"/>
      <c r="G89" s="325"/>
      <c r="H89" s="325"/>
      <c r="I89" s="325"/>
      <c r="J89" s="325"/>
      <c r="K89" s="763">
        <v>1</v>
      </c>
      <c r="L89" s="763"/>
      <c r="M89" s="763"/>
      <c r="N89" s="763"/>
      <c r="O89" s="763"/>
      <c r="P89" s="763"/>
      <c r="Q89" s="348">
        <v>1</v>
      </c>
      <c r="R89" s="343"/>
      <c r="S89" s="270" t="s">
        <v>148</v>
      </c>
      <c r="T89" s="270" t="s">
        <v>152</v>
      </c>
      <c r="U89" s="1292"/>
      <c r="V89" s="1295"/>
      <c r="W89" s="1295"/>
      <c r="X89" s="1299"/>
      <c r="Y89" s="1302"/>
      <c r="Z89" s="1302"/>
      <c r="AA89" s="1327"/>
      <c r="AB89" s="1302"/>
      <c r="AC89" s="1302"/>
      <c r="AD89" s="1302"/>
      <c r="AE89" s="1302"/>
      <c r="AF89" s="1302"/>
      <c r="AG89" s="1302"/>
      <c r="AH89" s="1302"/>
      <c r="AI89" s="1302"/>
      <c r="AJ89" s="1302"/>
      <c r="AK89" s="1302"/>
      <c r="AL89" s="1302"/>
      <c r="AM89" s="1302"/>
      <c r="AN89" s="1302"/>
      <c r="AO89" s="19">
        <f t="shared" si="11"/>
        <v>0</v>
      </c>
    </row>
    <row r="90" spans="1:45" s="1" customFormat="1" ht="63" hidden="1" customHeight="1" x14ac:dyDescent="0.25">
      <c r="A90" s="1258"/>
      <c r="B90" s="1308"/>
      <c r="C90" s="1310"/>
      <c r="D90" s="1316" t="s">
        <v>145</v>
      </c>
      <c r="E90" s="1324">
        <f>SUM(F90:Q90)</f>
        <v>24</v>
      </c>
      <c r="F90" s="1311">
        <v>2</v>
      </c>
      <c r="G90" s="1311">
        <v>2</v>
      </c>
      <c r="H90" s="1311">
        <v>2</v>
      </c>
      <c r="I90" s="1311">
        <v>2</v>
      </c>
      <c r="J90" s="1311">
        <v>2</v>
      </c>
      <c r="K90" s="1311">
        <v>2</v>
      </c>
      <c r="L90" s="1311">
        <v>2</v>
      </c>
      <c r="M90" s="1311">
        <v>2</v>
      </c>
      <c r="N90" s="1311">
        <v>2</v>
      </c>
      <c r="O90" s="1311">
        <v>2</v>
      </c>
      <c r="P90" s="1311">
        <v>2</v>
      </c>
      <c r="Q90" s="1311">
        <v>2</v>
      </c>
      <c r="R90" s="343"/>
      <c r="S90" s="1316" t="s">
        <v>148</v>
      </c>
      <c r="T90" s="1316" t="s">
        <v>153</v>
      </c>
      <c r="U90" s="1292"/>
      <c r="V90" s="1295"/>
      <c r="W90" s="1295"/>
      <c r="X90" s="1299"/>
      <c r="Y90" s="1302"/>
      <c r="Z90" s="1302"/>
      <c r="AA90" s="1327"/>
      <c r="AB90" s="1302"/>
      <c r="AC90" s="1302"/>
      <c r="AD90" s="1302"/>
      <c r="AE90" s="1302"/>
      <c r="AF90" s="1302"/>
      <c r="AG90" s="1302"/>
      <c r="AH90" s="1302"/>
      <c r="AI90" s="1302"/>
      <c r="AJ90" s="1302"/>
      <c r="AK90" s="1302"/>
      <c r="AL90" s="1302"/>
      <c r="AM90" s="1302"/>
      <c r="AN90" s="1302"/>
      <c r="AO90" s="19">
        <f t="shared" si="11"/>
        <v>0</v>
      </c>
    </row>
    <row r="91" spans="1:45" s="1" customFormat="1" ht="63" hidden="1" customHeight="1" thickBot="1" x14ac:dyDescent="0.3">
      <c r="A91" s="1258"/>
      <c r="B91" s="1308"/>
      <c r="C91" s="1310"/>
      <c r="D91" s="1317"/>
      <c r="E91" s="1325"/>
      <c r="F91" s="1312"/>
      <c r="G91" s="1312"/>
      <c r="H91" s="1312"/>
      <c r="I91" s="1312"/>
      <c r="J91" s="1312"/>
      <c r="K91" s="1312"/>
      <c r="L91" s="1312"/>
      <c r="M91" s="1312"/>
      <c r="N91" s="1312"/>
      <c r="O91" s="1312"/>
      <c r="P91" s="1312"/>
      <c r="Q91" s="1312"/>
      <c r="R91" s="349"/>
      <c r="S91" s="1317"/>
      <c r="T91" s="1317"/>
      <c r="U91" s="1293"/>
      <c r="V91" s="1296"/>
      <c r="W91" s="1297"/>
      <c r="X91" s="1300"/>
      <c r="Y91" s="1303"/>
      <c r="Z91" s="1303"/>
      <c r="AA91" s="1328"/>
      <c r="AB91" s="1303"/>
      <c r="AC91" s="1303"/>
      <c r="AD91" s="1303"/>
      <c r="AE91" s="1303"/>
      <c r="AF91" s="1303"/>
      <c r="AG91" s="1303"/>
      <c r="AH91" s="1303"/>
      <c r="AI91" s="1303"/>
      <c r="AJ91" s="1303"/>
      <c r="AK91" s="1303"/>
      <c r="AL91" s="1303"/>
      <c r="AM91" s="1303"/>
      <c r="AN91" s="1303"/>
      <c r="AO91" s="51">
        <f t="shared" si="11"/>
        <v>0</v>
      </c>
    </row>
    <row r="92" spans="1:45" s="1" customFormat="1" ht="71.25" hidden="1" customHeight="1" x14ac:dyDescent="0.25">
      <c r="A92" s="1258"/>
      <c r="B92" s="1318" t="s">
        <v>181</v>
      </c>
      <c r="C92" s="1310"/>
      <c r="D92" s="339" t="s">
        <v>182</v>
      </c>
      <c r="E92" s="340">
        <v>5.0000000000000001E-3</v>
      </c>
      <c r="F92" s="341">
        <v>5.0000000000000001E-3</v>
      </c>
      <c r="G92" s="341">
        <v>5.0000000000000001E-3</v>
      </c>
      <c r="H92" s="341">
        <v>5.0000000000000001E-3</v>
      </c>
      <c r="I92" s="341">
        <v>5.0000000000000001E-3</v>
      </c>
      <c r="J92" s="341">
        <v>5.0000000000000001E-3</v>
      </c>
      <c r="K92" s="341">
        <v>5.0000000000000001E-3</v>
      </c>
      <c r="L92" s="341">
        <v>5.0000000000000001E-3</v>
      </c>
      <c r="M92" s="341">
        <v>5.0000000000000001E-3</v>
      </c>
      <c r="N92" s="341">
        <v>5.0000000000000001E-3</v>
      </c>
      <c r="O92" s="341">
        <v>5.0000000000000001E-3</v>
      </c>
      <c r="P92" s="341">
        <v>5.0000000000000001E-3</v>
      </c>
      <c r="Q92" s="341">
        <v>5.0000000000000001E-3</v>
      </c>
      <c r="R92" s="350"/>
      <c r="S92" s="1322" t="s">
        <v>191</v>
      </c>
      <c r="T92" s="339" t="s">
        <v>146</v>
      </c>
      <c r="U92" s="1333" t="s">
        <v>171</v>
      </c>
      <c r="V92" s="1335" t="s">
        <v>74</v>
      </c>
      <c r="W92" s="1335" t="s">
        <v>158</v>
      </c>
      <c r="X92" s="1337">
        <v>19199.88</v>
      </c>
      <c r="Y92" s="1339">
        <f>+X92*0.12</f>
        <v>2303.9856</v>
      </c>
      <c r="Z92" s="1339">
        <f>+X92+Y92</f>
        <v>21503.865600000001</v>
      </c>
      <c r="AA92" s="1359" t="s">
        <v>853</v>
      </c>
      <c r="AB92" s="1329" t="s">
        <v>775</v>
      </c>
      <c r="AC92" s="1331"/>
      <c r="AD92" s="1331"/>
      <c r="AE92" s="1331"/>
      <c r="AF92" s="1331"/>
      <c r="AG92" s="1331"/>
      <c r="AH92" s="1331"/>
      <c r="AI92" s="1331"/>
      <c r="AJ92" s="1331"/>
      <c r="AK92" s="1331"/>
      <c r="AL92" s="1331"/>
      <c r="AM92" s="1331"/>
      <c r="AN92" s="1331"/>
      <c r="AO92" s="1348" t="e">
        <f>+#REF!+AD92+AE92+AF92+AG92+AH92+AI92++AJ92+AK92+AL92+AM92+AN92</f>
        <v>#REF!</v>
      </c>
      <c r="AP92" s="11"/>
    </row>
    <row r="93" spans="1:45" s="1" customFormat="1" ht="63" hidden="1" customHeight="1" x14ac:dyDescent="0.25">
      <c r="A93" s="1258"/>
      <c r="B93" s="1319"/>
      <c r="C93" s="1310"/>
      <c r="D93" s="660" t="s">
        <v>186</v>
      </c>
      <c r="E93" s="661">
        <v>4.1000000000000003E-3</v>
      </c>
      <c r="F93" s="659">
        <v>4.1000000000000003E-3</v>
      </c>
      <c r="G93" s="659">
        <v>4.1000000000000003E-3</v>
      </c>
      <c r="H93" s="659">
        <v>4.1000000000000003E-3</v>
      </c>
      <c r="I93" s="659">
        <v>4.1000000000000003E-3</v>
      </c>
      <c r="J93" s="659">
        <v>4.1000000000000003E-3</v>
      </c>
      <c r="K93" s="659">
        <v>4.1000000000000003E-3</v>
      </c>
      <c r="L93" s="659">
        <v>4.1000000000000003E-3</v>
      </c>
      <c r="M93" s="659">
        <v>4.1000000000000003E-3</v>
      </c>
      <c r="N93" s="659">
        <v>4.1000000000000003E-3</v>
      </c>
      <c r="O93" s="659">
        <v>4.1000000000000003E-3</v>
      </c>
      <c r="P93" s="659">
        <v>4.1000000000000003E-3</v>
      </c>
      <c r="Q93" s="659">
        <v>4.1000000000000003E-3</v>
      </c>
      <c r="R93" s="325"/>
      <c r="S93" s="1292"/>
      <c r="T93" s="270" t="s">
        <v>149</v>
      </c>
      <c r="U93" s="1334"/>
      <c r="V93" s="1336"/>
      <c r="W93" s="1336"/>
      <c r="X93" s="1338"/>
      <c r="Y93" s="1340"/>
      <c r="Z93" s="1340"/>
      <c r="AA93" s="1360"/>
      <c r="AB93" s="1330"/>
      <c r="AC93" s="1332"/>
      <c r="AD93" s="1332"/>
      <c r="AE93" s="1332"/>
      <c r="AF93" s="1332"/>
      <c r="AG93" s="1332"/>
      <c r="AH93" s="1332"/>
      <c r="AI93" s="1332"/>
      <c r="AJ93" s="1332"/>
      <c r="AK93" s="1332"/>
      <c r="AL93" s="1332"/>
      <c r="AM93" s="1332"/>
      <c r="AN93" s="1332"/>
      <c r="AO93" s="1349"/>
      <c r="AP93" s="11"/>
    </row>
    <row r="94" spans="1:45" s="1" customFormat="1" ht="63" hidden="1" customHeight="1" x14ac:dyDescent="0.25">
      <c r="A94" s="1258"/>
      <c r="B94" s="1319"/>
      <c r="C94" s="1310"/>
      <c r="D94" s="1316" t="s">
        <v>187</v>
      </c>
      <c r="E94" s="1324">
        <f>SUM(F94:Q94)</f>
        <v>36</v>
      </c>
      <c r="F94" s="1291">
        <v>3</v>
      </c>
      <c r="G94" s="1291">
        <v>3</v>
      </c>
      <c r="H94" s="1291">
        <v>3</v>
      </c>
      <c r="I94" s="1291">
        <v>3</v>
      </c>
      <c r="J94" s="1291">
        <v>3</v>
      </c>
      <c r="K94" s="1291">
        <v>3</v>
      </c>
      <c r="L94" s="1291">
        <v>3</v>
      </c>
      <c r="M94" s="1291">
        <v>3</v>
      </c>
      <c r="N94" s="1291">
        <v>3</v>
      </c>
      <c r="O94" s="1291">
        <v>3</v>
      </c>
      <c r="P94" s="1291">
        <v>3</v>
      </c>
      <c r="Q94" s="1291">
        <v>3</v>
      </c>
      <c r="R94" s="325"/>
      <c r="S94" s="1292"/>
      <c r="T94" s="1316" t="s">
        <v>151</v>
      </c>
      <c r="U94" s="1371" t="s">
        <v>777</v>
      </c>
      <c r="V94" s="1342" t="s">
        <v>74</v>
      </c>
      <c r="W94" s="1342" t="s">
        <v>158</v>
      </c>
      <c r="X94" s="1343">
        <v>1198</v>
      </c>
      <c r="Y94" s="1344">
        <f>+X94*0.12</f>
        <v>143.76</v>
      </c>
      <c r="Z94" s="1341">
        <f>+X94+Y94</f>
        <v>1341.76</v>
      </c>
      <c r="AA94" s="1346">
        <v>44117</v>
      </c>
      <c r="AB94" s="1341"/>
      <c r="AC94" s="1341"/>
      <c r="AD94" s="1341"/>
      <c r="AE94" s="1341"/>
      <c r="AF94" s="1341"/>
      <c r="AG94" s="1341"/>
      <c r="AH94" s="1341"/>
      <c r="AI94" s="1341"/>
      <c r="AJ94" s="1341"/>
      <c r="AK94" s="1341"/>
      <c r="AL94" s="1341">
        <f>+X94</f>
        <v>1198</v>
      </c>
      <c r="AM94" s="1341"/>
      <c r="AN94" s="1341"/>
      <c r="AO94" s="1352">
        <f>+AB94+AD94+AE94+AF94+AG94+AH94+AI94++AJ94+AK94+AL94+AM94+AN94</f>
        <v>1198</v>
      </c>
      <c r="AP94" s="11"/>
    </row>
    <row r="95" spans="1:45" s="1" customFormat="1" ht="15.75" hidden="1" x14ac:dyDescent="0.25">
      <c r="A95" s="1258"/>
      <c r="B95" s="1319"/>
      <c r="C95" s="1310"/>
      <c r="D95" s="1317"/>
      <c r="E95" s="1325"/>
      <c r="F95" s="1292"/>
      <c r="G95" s="1292"/>
      <c r="H95" s="1292"/>
      <c r="I95" s="1292"/>
      <c r="J95" s="1292"/>
      <c r="K95" s="1292"/>
      <c r="L95" s="1292"/>
      <c r="M95" s="1292"/>
      <c r="N95" s="1292"/>
      <c r="O95" s="1292"/>
      <c r="P95" s="1292"/>
      <c r="Q95" s="1292"/>
      <c r="R95" s="325"/>
      <c r="S95" s="1292"/>
      <c r="T95" s="1361"/>
      <c r="U95" s="1372"/>
      <c r="V95" s="1342"/>
      <c r="W95" s="1342"/>
      <c r="X95" s="1343"/>
      <c r="Y95" s="1345"/>
      <c r="Z95" s="1341"/>
      <c r="AA95" s="1347"/>
      <c r="AB95" s="1341"/>
      <c r="AC95" s="1341"/>
      <c r="AD95" s="1341"/>
      <c r="AE95" s="1341"/>
      <c r="AF95" s="1341"/>
      <c r="AG95" s="1341"/>
      <c r="AH95" s="1341"/>
      <c r="AI95" s="1341"/>
      <c r="AJ95" s="1341"/>
      <c r="AK95" s="1341">
        <f>+X92</f>
        <v>19199.88</v>
      </c>
      <c r="AL95" s="1341"/>
      <c r="AM95" s="1341"/>
      <c r="AN95" s="1341"/>
      <c r="AO95" s="1349"/>
      <c r="AP95" s="11"/>
    </row>
    <row r="96" spans="1:45" s="1" customFormat="1" ht="71.25" hidden="1" customHeight="1" x14ac:dyDescent="0.25">
      <c r="A96" s="1258"/>
      <c r="B96" s="1319"/>
      <c r="C96" s="1310"/>
      <c r="D96" s="1317"/>
      <c r="E96" s="1325"/>
      <c r="F96" s="1292"/>
      <c r="G96" s="1292"/>
      <c r="H96" s="1292"/>
      <c r="I96" s="1292"/>
      <c r="J96" s="1292"/>
      <c r="K96" s="1292"/>
      <c r="L96" s="1292"/>
      <c r="M96" s="1292"/>
      <c r="N96" s="1292"/>
      <c r="O96" s="1292"/>
      <c r="P96" s="1292"/>
      <c r="Q96" s="1292"/>
      <c r="R96" s="325"/>
      <c r="S96" s="1292"/>
      <c r="T96" s="752"/>
      <c r="U96" s="1353" t="s">
        <v>778</v>
      </c>
      <c r="V96" s="1342" t="s">
        <v>74</v>
      </c>
      <c r="W96" s="1342" t="s">
        <v>158</v>
      </c>
      <c r="X96" s="1343">
        <v>5000</v>
      </c>
      <c r="Y96" s="1355">
        <f>+X96*0.12</f>
        <v>600</v>
      </c>
      <c r="Z96" s="1355">
        <f>+X96+Y96</f>
        <v>5600</v>
      </c>
      <c r="AA96" s="1357">
        <v>43923</v>
      </c>
      <c r="AB96" s="1350"/>
      <c r="AC96" s="1350"/>
      <c r="AD96" s="1350"/>
      <c r="AE96" s="1350"/>
      <c r="AF96" s="1350"/>
      <c r="AG96" s="1350"/>
      <c r="AH96" s="1350"/>
      <c r="AI96" s="1350"/>
      <c r="AJ96" s="1350"/>
      <c r="AK96" s="1350"/>
      <c r="AL96" s="1350">
        <f>+X96</f>
        <v>5000</v>
      </c>
      <c r="AM96" s="1350"/>
      <c r="AN96" s="1350"/>
      <c r="AO96" s="1352"/>
      <c r="AP96" s="11"/>
    </row>
    <row r="97" spans="1:42" s="1" customFormat="1" ht="15.75" hidden="1" x14ac:dyDescent="0.25">
      <c r="A97" s="1258"/>
      <c r="B97" s="1319"/>
      <c r="C97" s="1310"/>
      <c r="D97" s="1361"/>
      <c r="E97" s="1364"/>
      <c r="F97" s="1323"/>
      <c r="G97" s="1323"/>
      <c r="H97" s="1323"/>
      <c r="I97" s="1323"/>
      <c r="J97" s="1323"/>
      <c r="K97" s="1323"/>
      <c r="L97" s="1323"/>
      <c r="M97" s="1323"/>
      <c r="N97" s="1323"/>
      <c r="O97" s="1323"/>
      <c r="P97" s="1323"/>
      <c r="Q97" s="1323"/>
      <c r="R97" s="325"/>
      <c r="S97" s="1292"/>
      <c r="T97" s="752"/>
      <c r="U97" s="1354"/>
      <c r="V97" s="1342"/>
      <c r="W97" s="1342"/>
      <c r="X97" s="1343"/>
      <c r="Y97" s="1356"/>
      <c r="Z97" s="1356"/>
      <c r="AA97" s="1358"/>
      <c r="AB97" s="1351"/>
      <c r="AC97" s="1351"/>
      <c r="AD97" s="1351"/>
      <c r="AE97" s="1351"/>
      <c r="AF97" s="1351"/>
      <c r="AG97" s="1351"/>
      <c r="AH97" s="1351"/>
      <c r="AI97" s="1351"/>
      <c r="AJ97" s="1351"/>
      <c r="AK97" s="1351"/>
      <c r="AL97" s="1351"/>
      <c r="AM97" s="1351"/>
      <c r="AN97" s="1351"/>
      <c r="AO97" s="1349"/>
      <c r="AP97" s="11"/>
    </row>
    <row r="98" spans="1:42" s="1" customFormat="1" ht="164.25" hidden="1" customHeight="1" x14ac:dyDescent="0.25">
      <c r="A98" s="1258"/>
      <c r="B98" s="1319"/>
      <c r="C98" s="1310"/>
      <c r="D98" s="751" t="s">
        <v>188</v>
      </c>
      <c r="E98" s="753">
        <f>SUM(F98:Q98)</f>
        <v>48</v>
      </c>
      <c r="F98" s="756">
        <v>4</v>
      </c>
      <c r="G98" s="756">
        <v>4</v>
      </c>
      <c r="H98" s="756">
        <v>4</v>
      </c>
      <c r="I98" s="756">
        <v>4</v>
      </c>
      <c r="J98" s="756">
        <v>4</v>
      </c>
      <c r="K98" s="756">
        <v>4</v>
      </c>
      <c r="L98" s="756">
        <v>4</v>
      </c>
      <c r="M98" s="756">
        <v>4</v>
      </c>
      <c r="N98" s="756">
        <v>4</v>
      </c>
      <c r="O98" s="756">
        <v>4</v>
      </c>
      <c r="P98" s="756">
        <v>4</v>
      </c>
      <c r="Q98" s="756">
        <v>4</v>
      </c>
      <c r="R98" s="325"/>
      <c r="S98" s="1292"/>
      <c r="T98" s="751" t="s">
        <v>151</v>
      </c>
      <c r="AA98" s="781"/>
      <c r="AB98" s="327"/>
      <c r="AC98" s="327"/>
      <c r="AD98" s="327">
        <f>+X46</f>
        <v>20000</v>
      </c>
      <c r="AE98" s="327"/>
      <c r="AF98" s="327"/>
      <c r="AG98" s="327"/>
      <c r="AH98" s="327"/>
      <c r="AI98" s="325"/>
      <c r="AJ98" s="325"/>
      <c r="AK98" s="325"/>
      <c r="AL98" s="325"/>
      <c r="AM98" s="325"/>
      <c r="AN98" s="325"/>
      <c r="AO98" s="56">
        <f t="shared" ref="AO98:AO105" si="12">+AB98+AD98+AE98+AF98+AG98+AH98+AI98++AJ98+AK98+AL98+AM98+AN98</f>
        <v>20000</v>
      </c>
      <c r="AP98" s="11"/>
    </row>
    <row r="99" spans="1:42" s="1" customFormat="1" ht="66" hidden="1" customHeight="1" x14ac:dyDescent="0.25">
      <c r="A99" s="1258"/>
      <c r="B99" s="1320"/>
      <c r="C99" s="1310"/>
      <c r="D99" s="1316" t="s">
        <v>189</v>
      </c>
      <c r="E99" s="1324">
        <f>SUM(F99:Q99)</f>
        <v>1</v>
      </c>
      <c r="F99" s="1291"/>
      <c r="G99" s="1291"/>
      <c r="H99" s="1291"/>
      <c r="I99" s="1291"/>
      <c r="J99" s="1291"/>
      <c r="K99" s="1291">
        <v>1</v>
      </c>
      <c r="L99" s="1291"/>
      <c r="M99" s="1291"/>
      <c r="N99" s="1291"/>
      <c r="O99" s="1291"/>
      <c r="P99" s="1291"/>
      <c r="Q99" s="1291"/>
      <c r="R99" s="325"/>
      <c r="S99" s="1292"/>
      <c r="T99" s="1316" t="s">
        <v>152</v>
      </c>
      <c r="U99" s="457" t="s">
        <v>175</v>
      </c>
      <c r="V99" s="571" t="s">
        <v>173</v>
      </c>
      <c r="W99" s="457" t="s">
        <v>174</v>
      </c>
      <c r="X99" s="541">
        <v>18000</v>
      </c>
      <c r="Y99" s="372"/>
      <c r="Z99" s="372"/>
      <c r="AA99" s="372"/>
      <c r="AB99" s="38"/>
      <c r="AC99" s="38"/>
      <c r="AD99" s="38"/>
      <c r="AE99" s="38"/>
      <c r="AF99" s="38">
        <f>+X99</f>
        <v>18000</v>
      </c>
      <c r="AG99" s="38"/>
      <c r="AH99" s="325"/>
      <c r="AI99" s="325"/>
      <c r="AJ99" s="325"/>
      <c r="AK99" s="325"/>
      <c r="AL99" s="325"/>
      <c r="AM99" s="325"/>
      <c r="AN99" s="325"/>
      <c r="AO99" s="56">
        <f t="shared" si="12"/>
        <v>18000</v>
      </c>
      <c r="AP99" s="11"/>
    </row>
    <row r="100" spans="1:42" s="1" customFormat="1" ht="42.75" hidden="1" customHeight="1" x14ac:dyDescent="0.25">
      <c r="A100" s="1258"/>
      <c r="B100" s="1320"/>
      <c r="C100" s="1310"/>
      <c r="D100" s="1361"/>
      <c r="E100" s="1364"/>
      <c r="F100" s="1323"/>
      <c r="G100" s="1323"/>
      <c r="H100" s="1323"/>
      <c r="I100" s="1323"/>
      <c r="J100" s="1323"/>
      <c r="K100" s="1323"/>
      <c r="L100" s="1323"/>
      <c r="M100" s="1323"/>
      <c r="N100" s="1323"/>
      <c r="O100" s="1323"/>
      <c r="P100" s="1323"/>
      <c r="Q100" s="1323"/>
      <c r="R100" s="325"/>
      <c r="S100" s="1292"/>
      <c r="T100" s="1361"/>
      <c r="U100" s="432" t="s">
        <v>176</v>
      </c>
      <c r="V100" s="571" t="s">
        <v>173</v>
      </c>
      <c r="W100" s="457" t="s">
        <v>174</v>
      </c>
      <c r="X100" s="541">
        <v>12000</v>
      </c>
      <c r="Y100" s="372"/>
      <c r="Z100" s="372"/>
      <c r="AA100" s="372"/>
      <c r="AB100" s="38"/>
      <c r="AC100" s="38"/>
      <c r="AD100" s="38"/>
      <c r="AE100" s="38"/>
      <c r="AF100" s="38">
        <f>+X100</f>
        <v>12000</v>
      </c>
      <c r="AG100" s="38"/>
      <c r="AH100" s="325"/>
      <c r="AI100" s="325"/>
      <c r="AJ100" s="325"/>
      <c r="AK100" s="325"/>
      <c r="AL100" s="325"/>
      <c r="AM100" s="325"/>
      <c r="AN100" s="325"/>
      <c r="AO100" s="56">
        <f t="shared" si="12"/>
        <v>12000</v>
      </c>
      <c r="AP100" s="11"/>
    </row>
    <row r="101" spans="1:42" s="1" customFormat="1" ht="63" hidden="1" customHeight="1" x14ac:dyDescent="0.25">
      <c r="A101" s="1258"/>
      <c r="B101" s="1320"/>
      <c r="C101" s="1310"/>
      <c r="D101" s="1316" t="s">
        <v>190</v>
      </c>
      <c r="E101" s="1324">
        <f>SUM(F101:Q101)</f>
        <v>60</v>
      </c>
      <c r="F101" s="1291">
        <v>5</v>
      </c>
      <c r="G101" s="1291">
        <v>5</v>
      </c>
      <c r="H101" s="1291">
        <v>5</v>
      </c>
      <c r="I101" s="1291">
        <v>5</v>
      </c>
      <c r="J101" s="1291">
        <v>5</v>
      </c>
      <c r="K101" s="1291">
        <v>5</v>
      </c>
      <c r="L101" s="1291">
        <v>5</v>
      </c>
      <c r="M101" s="1291">
        <v>5</v>
      </c>
      <c r="N101" s="1291">
        <v>5</v>
      </c>
      <c r="O101" s="1291">
        <v>5</v>
      </c>
      <c r="P101" s="1291">
        <v>5</v>
      </c>
      <c r="Q101" s="1291">
        <v>5</v>
      </c>
      <c r="R101" s="325"/>
      <c r="S101" s="1292"/>
      <c r="T101" s="1316" t="s">
        <v>153</v>
      </c>
      <c r="U101" s="432" t="s">
        <v>177</v>
      </c>
      <c r="V101" s="571" t="s">
        <v>173</v>
      </c>
      <c r="W101" s="457" t="s">
        <v>174</v>
      </c>
      <c r="X101" s="541">
        <v>12000</v>
      </c>
      <c r="Y101" s="781"/>
      <c r="Z101" s="781"/>
      <c r="AA101" s="781"/>
      <c r="AB101" s="325"/>
      <c r="AC101" s="325"/>
      <c r="AD101" s="325"/>
      <c r="AE101" s="325"/>
      <c r="AF101" s="38">
        <f>+X101</f>
        <v>12000</v>
      </c>
      <c r="AG101" s="325"/>
      <c r="AH101" s="325"/>
      <c r="AI101" s="325"/>
      <c r="AJ101" s="325"/>
      <c r="AK101" s="325"/>
      <c r="AL101" s="325"/>
      <c r="AM101" s="325"/>
      <c r="AN101" s="325"/>
      <c r="AO101" s="56">
        <f t="shared" si="12"/>
        <v>12000</v>
      </c>
      <c r="AP101" s="11"/>
    </row>
    <row r="102" spans="1:42" s="1" customFormat="1" ht="71.25" hidden="1" customHeight="1" thickBot="1" x14ac:dyDescent="0.3">
      <c r="A102" s="1258"/>
      <c r="B102" s="1321"/>
      <c r="C102" s="1310"/>
      <c r="D102" s="1362"/>
      <c r="E102" s="1363"/>
      <c r="F102" s="1293"/>
      <c r="G102" s="1293"/>
      <c r="H102" s="1293"/>
      <c r="I102" s="1293"/>
      <c r="J102" s="1293"/>
      <c r="K102" s="1293"/>
      <c r="L102" s="1293"/>
      <c r="M102" s="1293"/>
      <c r="N102" s="1293"/>
      <c r="O102" s="1293"/>
      <c r="P102" s="1293"/>
      <c r="Q102" s="1293"/>
      <c r="R102" s="351"/>
      <c r="S102" s="1293"/>
      <c r="T102" s="1362"/>
      <c r="U102" s="352" t="s">
        <v>178</v>
      </c>
      <c r="V102" s="561" t="s">
        <v>179</v>
      </c>
      <c r="W102" s="562" t="s">
        <v>180</v>
      </c>
      <c r="X102" s="563">
        <v>13800</v>
      </c>
      <c r="Y102" s="435"/>
      <c r="Z102" s="435"/>
      <c r="AA102" s="435"/>
      <c r="AB102" s="59"/>
      <c r="AC102" s="59"/>
      <c r="AD102" s="59"/>
      <c r="AE102" s="59"/>
      <c r="AF102" s="59"/>
      <c r="AG102" s="59">
        <f>+X102</f>
        <v>13800</v>
      </c>
      <c r="AH102" s="59"/>
      <c r="AI102" s="59"/>
      <c r="AJ102" s="59"/>
      <c r="AK102" s="59"/>
      <c r="AL102" s="351"/>
      <c r="AM102" s="351"/>
      <c r="AN102" s="351"/>
      <c r="AO102" s="60">
        <f t="shared" si="12"/>
        <v>13800</v>
      </c>
      <c r="AP102" s="11"/>
    </row>
    <row r="103" spans="1:42" s="1" customFormat="1" ht="63" hidden="1" customHeight="1" x14ac:dyDescent="0.25">
      <c r="A103" s="1258"/>
      <c r="B103" s="1318" t="s">
        <v>192</v>
      </c>
      <c r="C103" s="1310"/>
      <c r="D103" s="1365" t="s">
        <v>193</v>
      </c>
      <c r="E103" s="1367" t="s">
        <v>194</v>
      </c>
      <c r="F103" s="1369" t="s">
        <v>194</v>
      </c>
      <c r="G103" s="1369" t="s">
        <v>194</v>
      </c>
      <c r="H103" s="1369" t="s">
        <v>194</v>
      </c>
      <c r="I103" s="1369" t="s">
        <v>194</v>
      </c>
      <c r="J103" s="1369" t="s">
        <v>194</v>
      </c>
      <c r="K103" s="1369" t="s">
        <v>194</v>
      </c>
      <c r="L103" s="1369" t="s">
        <v>194</v>
      </c>
      <c r="M103" s="1369" t="s">
        <v>194</v>
      </c>
      <c r="N103" s="1369" t="s">
        <v>194</v>
      </c>
      <c r="O103" s="1369" t="s">
        <v>194</v>
      </c>
      <c r="P103" s="1369" t="s">
        <v>194</v>
      </c>
      <c r="Q103" s="1369" t="s">
        <v>194</v>
      </c>
      <c r="R103" s="24"/>
      <c r="S103" s="1381" t="s">
        <v>191</v>
      </c>
      <c r="T103" s="1383" t="s">
        <v>146</v>
      </c>
      <c r="U103" s="25" t="s">
        <v>204</v>
      </c>
      <c r="V103" s="531" t="s">
        <v>74</v>
      </c>
      <c r="W103" s="532" t="s">
        <v>158</v>
      </c>
      <c r="X103" s="533">
        <v>26999.38</v>
      </c>
      <c r="Y103" s="353">
        <f>+X103*0.12</f>
        <v>3239.9256</v>
      </c>
      <c r="Z103" s="353">
        <f>+X103+Y103</f>
        <v>30239.3056</v>
      </c>
      <c r="AA103" s="459">
        <v>43749</v>
      </c>
      <c r="AB103" s="53"/>
      <c r="AC103" s="53"/>
      <c r="AD103" s="53"/>
      <c r="AE103" s="53"/>
      <c r="AF103" s="53"/>
      <c r="AG103" s="53"/>
      <c r="AH103" s="53">
        <f>+X103</f>
        <v>26999.38</v>
      </c>
      <c r="AI103" s="53"/>
      <c r="AJ103" s="53"/>
      <c r="AK103" s="53"/>
      <c r="AL103" s="24"/>
      <c r="AM103" s="54"/>
      <c r="AN103" s="24"/>
      <c r="AO103" s="55">
        <f t="shared" si="12"/>
        <v>26999.38</v>
      </c>
      <c r="AP103" s="11"/>
    </row>
    <row r="104" spans="1:42" s="1" customFormat="1" ht="63" hidden="1" customHeight="1" x14ac:dyDescent="0.25">
      <c r="A104" s="1258"/>
      <c r="B104" s="1319"/>
      <c r="C104" s="1310"/>
      <c r="D104" s="1366"/>
      <c r="E104" s="1368"/>
      <c r="F104" s="1370"/>
      <c r="G104" s="1370"/>
      <c r="H104" s="1370"/>
      <c r="I104" s="1370"/>
      <c r="J104" s="1370"/>
      <c r="K104" s="1370"/>
      <c r="L104" s="1370"/>
      <c r="M104" s="1370"/>
      <c r="N104" s="1370"/>
      <c r="O104" s="1370"/>
      <c r="P104" s="1370"/>
      <c r="Q104" s="1370"/>
      <c r="R104" s="22"/>
      <c r="S104" s="1382"/>
      <c r="T104" s="1384"/>
      <c r="U104" s="21" t="s">
        <v>205</v>
      </c>
      <c r="V104" s="833" t="s">
        <v>74</v>
      </c>
      <c r="W104" s="834" t="s">
        <v>158</v>
      </c>
      <c r="X104" s="534">
        <v>3000</v>
      </c>
      <c r="Y104" s="353">
        <f>+X104*0.12</f>
        <v>360</v>
      </c>
      <c r="Z104" s="353">
        <f>+X104+Y104</f>
        <v>3360</v>
      </c>
      <c r="AA104" s="460">
        <v>43741</v>
      </c>
      <c r="AB104" s="38"/>
      <c r="AC104" s="38"/>
      <c r="AD104" s="38"/>
      <c r="AE104" s="38"/>
      <c r="AF104" s="38"/>
      <c r="AG104" s="38"/>
      <c r="AH104" s="38"/>
      <c r="AI104" s="461">
        <f>+X104</f>
        <v>3000</v>
      </c>
      <c r="AJ104" s="22"/>
      <c r="AK104" s="22"/>
      <c r="AL104" s="22"/>
      <c r="AM104" s="22"/>
      <c r="AN104" s="22"/>
      <c r="AO104" s="56">
        <f t="shared" si="12"/>
        <v>3000</v>
      </c>
      <c r="AP104" s="11"/>
    </row>
    <row r="105" spans="1:42" s="1" customFormat="1" ht="83.25" hidden="1" customHeight="1" x14ac:dyDescent="0.25">
      <c r="A105" s="1258"/>
      <c r="B105" s="1319"/>
      <c r="C105" s="1310"/>
      <c r="D105" s="768" t="s">
        <v>195</v>
      </c>
      <c r="E105" s="769" t="s">
        <v>196</v>
      </c>
      <c r="F105" s="658" t="s">
        <v>196</v>
      </c>
      <c r="G105" s="658" t="s">
        <v>196</v>
      </c>
      <c r="H105" s="658" t="s">
        <v>196</v>
      </c>
      <c r="I105" s="658" t="s">
        <v>196</v>
      </c>
      <c r="J105" s="658" t="s">
        <v>196</v>
      </c>
      <c r="K105" s="658" t="s">
        <v>196</v>
      </c>
      <c r="L105" s="658" t="s">
        <v>196</v>
      </c>
      <c r="M105" s="658" t="s">
        <v>196</v>
      </c>
      <c r="N105" s="658" t="s">
        <v>196</v>
      </c>
      <c r="O105" s="658" t="s">
        <v>196</v>
      </c>
      <c r="P105" s="658" t="s">
        <v>196</v>
      </c>
      <c r="Q105" s="658" t="s">
        <v>196</v>
      </c>
      <c r="R105" s="22"/>
      <c r="S105" s="1382"/>
      <c r="T105" s="767" t="s">
        <v>149</v>
      </c>
      <c r="U105" s="617" t="s">
        <v>206</v>
      </c>
      <c r="V105" s="618" t="s">
        <v>60</v>
      </c>
      <c r="W105" s="615" t="s">
        <v>699</v>
      </c>
      <c r="X105" s="619">
        <v>8976</v>
      </c>
      <c r="Y105" s="324">
        <f>+X105*0.12</f>
        <v>1077.1199999999999</v>
      </c>
      <c r="Z105" s="324">
        <f>+X105+Y105</f>
        <v>10053.119999999999</v>
      </c>
      <c r="AA105" s="460">
        <v>43922</v>
      </c>
      <c r="AB105" s="22"/>
      <c r="AC105" s="22"/>
      <c r="AD105" s="22"/>
      <c r="AE105" s="22"/>
      <c r="AF105" s="43">
        <f>+X105</f>
        <v>8976</v>
      </c>
      <c r="AG105" s="22"/>
      <c r="AH105" s="22"/>
      <c r="AI105" s="22"/>
      <c r="AJ105" s="22"/>
      <c r="AK105" s="22"/>
      <c r="AL105" s="22"/>
      <c r="AM105" s="22"/>
      <c r="AN105" s="22"/>
      <c r="AO105" s="56">
        <f t="shared" si="12"/>
        <v>8976</v>
      </c>
      <c r="AP105" s="11"/>
    </row>
    <row r="106" spans="1:42" s="1" customFormat="1" ht="63" hidden="1" customHeight="1" x14ac:dyDescent="0.25">
      <c r="A106" s="1258"/>
      <c r="B106" s="1320"/>
      <c r="C106" s="1310"/>
      <c r="D106" s="63" t="s">
        <v>197</v>
      </c>
      <c r="E106" s="777">
        <f>SUM(F106:Q107)</f>
        <v>63</v>
      </c>
      <c r="F106" s="794">
        <v>4</v>
      </c>
      <c r="G106" s="794">
        <v>2</v>
      </c>
      <c r="H106" s="794">
        <v>3</v>
      </c>
      <c r="I106" s="794">
        <v>2</v>
      </c>
      <c r="J106" s="794">
        <v>4</v>
      </c>
      <c r="K106" s="794">
        <v>3</v>
      </c>
      <c r="L106" s="794">
        <v>3</v>
      </c>
      <c r="M106" s="794">
        <v>3</v>
      </c>
      <c r="N106" s="794">
        <v>2</v>
      </c>
      <c r="O106" s="794">
        <v>2</v>
      </c>
      <c r="P106" s="794">
        <v>3</v>
      </c>
      <c r="Q106" s="794">
        <v>2</v>
      </c>
      <c r="R106" s="22"/>
      <c r="S106" s="1292"/>
      <c r="T106" s="305" t="s">
        <v>150</v>
      </c>
      <c r="U106" s="1385" t="s">
        <v>788</v>
      </c>
      <c r="V106" s="1294" t="s">
        <v>156</v>
      </c>
      <c r="W106" s="1294" t="s">
        <v>157</v>
      </c>
      <c r="X106" s="1389">
        <v>10502.14</v>
      </c>
      <c r="Y106" s="1301">
        <f>+X106*0.12</f>
        <v>1260.2567999999999</v>
      </c>
      <c r="Z106" s="1301">
        <f>+X106+Y106</f>
        <v>11762.396799999999</v>
      </c>
      <c r="AA106" s="1346">
        <v>44146</v>
      </c>
      <c r="AB106" s="1266"/>
      <c r="AC106" s="1266"/>
      <c r="AD106" s="1266"/>
      <c r="AE106" s="1266"/>
      <c r="AF106" s="1266"/>
      <c r="AG106" s="1266"/>
      <c r="AH106" s="1266"/>
      <c r="AI106" s="1266"/>
      <c r="AJ106" s="1266"/>
      <c r="AK106" s="1266"/>
      <c r="AL106" s="1266"/>
      <c r="AM106" s="1387">
        <f>+X106</f>
        <v>10502.14</v>
      </c>
      <c r="AN106" s="1266"/>
      <c r="AO106" s="1352">
        <f>+AB106+AD106+AE106+AF106+AG106+AH106+AI106++AJ106+AK106+AL106+AM106+AN106</f>
        <v>10502.14</v>
      </c>
      <c r="AP106" s="11"/>
    </row>
    <row r="107" spans="1:42" s="1" customFormat="1" ht="56.25" hidden="1" customHeight="1" x14ac:dyDescent="0.25">
      <c r="A107" s="1258"/>
      <c r="B107" s="1320"/>
      <c r="C107" s="1310"/>
      <c r="D107" s="48" t="s">
        <v>198</v>
      </c>
      <c r="E107" s="777">
        <f>SUM(F107:Q107)</f>
        <v>30</v>
      </c>
      <c r="F107" s="794">
        <v>3</v>
      </c>
      <c r="G107" s="794">
        <v>2</v>
      </c>
      <c r="H107" s="794">
        <v>3</v>
      </c>
      <c r="I107" s="794">
        <v>2</v>
      </c>
      <c r="J107" s="794">
        <v>3</v>
      </c>
      <c r="K107" s="794">
        <v>2</v>
      </c>
      <c r="L107" s="794">
        <v>3</v>
      </c>
      <c r="M107" s="794">
        <v>2</v>
      </c>
      <c r="N107" s="794">
        <v>3</v>
      </c>
      <c r="O107" s="794">
        <v>2</v>
      </c>
      <c r="P107" s="794">
        <v>2</v>
      </c>
      <c r="Q107" s="794">
        <v>3</v>
      </c>
      <c r="R107" s="22"/>
      <c r="S107" s="1292"/>
      <c r="T107" s="751" t="s">
        <v>201</v>
      </c>
      <c r="U107" s="1382"/>
      <c r="V107" s="1295"/>
      <c r="W107" s="1295"/>
      <c r="X107" s="1390"/>
      <c r="Y107" s="1302"/>
      <c r="Z107" s="1302"/>
      <c r="AA107" s="1373"/>
      <c r="AB107" s="1375"/>
      <c r="AC107" s="1375"/>
      <c r="AD107" s="1375"/>
      <c r="AE107" s="1375"/>
      <c r="AF107" s="1375"/>
      <c r="AG107" s="1375"/>
      <c r="AH107" s="1375"/>
      <c r="AI107" s="1375"/>
      <c r="AJ107" s="1375"/>
      <c r="AK107" s="1375"/>
      <c r="AL107" s="1375"/>
      <c r="AM107" s="1375"/>
      <c r="AN107" s="1375"/>
      <c r="AO107" s="1380"/>
      <c r="AP107" s="11"/>
    </row>
    <row r="108" spans="1:42" s="1" customFormat="1" ht="66" hidden="1" customHeight="1" x14ac:dyDescent="0.25">
      <c r="A108" s="1258"/>
      <c r="B108" s="1319"/>
      <c r="C108" s="1310"/>
      <c r="D108" s="775" t="s">
        <v>199</v>
      </c>
      <c r="E108" s="30">
        <f>+F108+G108+H108+J108+K108+L108+M108+N108+O108+P108+Q108</f>
        <v>2</v>
      </c>
      <c r="F108" s="82">
        <v>0</v>
      </c>
      <c r="G108" s="82">
        <v>0</v>
      </c>
      <c r="H108" s="82">
        <v>1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1</v>
      </c>
      <c r="O108" s="82">
        <v>0</v>
      </c>
      <c r="P108" s="82">
        <v>0</v>
      </c>
      <c r="Q108" s="82">
        <v>0</v>
      </c>
      <c r="R108" s="22"/>
      <c r="S108" s="1382"/>
      <c r="T108" s="789" t="s">
        <v>202</v>
      </c>
      <c r="U108" s="1382"/>
      <c r="V108" s="1295"/>
      <c r="W108" s="1295"/>
      <c r="X108" s="1390"/>
      <c r="Y108" s="1302"/>
      <c r="Z108" s="1302"/>
      <c r="AA108" s="1373"/>
      <c r="AB108" s="1375"/>
      <c r="AC108" s="1375"/>
      <c r="AD108" s="1375"/>
      <c r="AE108" s="1375"/>
      <c r="AF108" s="1375"/>
      <c r="AG108" s="1375"/>
      <c r="AH108" s="1375"/>
      <c r="AI108" s="1375"/>
      <c r="AJ108" s="1375"/>
      <c r="AK108" s="1375"/>
      <c r="AL108" s="1375"/>
      <c r="AM108" s="1375">
        <f>+X106</f>
        <v>10502.14</v>
      </c>
      <c r="AN108" s="1375"/>
      <c r="AO108" s="1380"/>
      <c r="AP108" s="11"/>
    </row>
    <row r="109" spans="1:42" s="1" customFormat="1" ht="63" hidden="1" customHeight="1" thickBot="1" x14ac:dyDescent="0.3">
      <c r="A109" s="1258"/>
      <c r="B109" s="1319"/>
      <c r="C109" s="1310"/>
      <c r="D109" s="63" t="s">
        <v>200</v>
      </c>
      <c r="E109" s="769">
        <f>+F109+G109+H109+I109+J109+L109+K109+M109+N109+O109+P109+Q109</f>
        <v>33</v>
      </c>
      <c r="F109" s="85">
        <v>4</v>
      </c>
      <c r="G109" s="85">
        <v>3</v>
      </c>
      <c r="H109" s="85">
        <v>3</v>
      </c>
      <c r="I109" s="85">
        <v>3</v>
      </c>
      <c r="J109" s="85">
        <v>3</v>
      </c>
      <c r="K109" s="85">
        <v>3</v>
      </c>
      <c r="L109" s="85">
        <v>3</v>
      </c>
      <c r="M109" s="85">
        <v>2</v>
      </c>
      <c r="N109" s="85">
        <v>2</v>
      </c>
      <c r="O109" s="85">
        <v>2</v>
      </c>
      <c r="P109" s="85">
        <v>2</v>
      </c>
      <c r="Q109" s="85">
        <v>3</v>
      </c>
      <c r="R109" s="50"/>
      <c r="S109" s="1382"/>
      <c r="T109" s="767" t="s">
        <v>203</v>
      </c>
      <c r="U109" s="1386"/>
      <c r="V109" s="1296"/>
      <c r="W109" s="1297"/>
      <c r="X109" s="1391"/>
      <c r="Y109" s="1392"/>
      <c r="Z109" s="1392"/>
      <c r="AA109" s="1374"/>
      <c r="AB109" s="1376"/>
      <c r="AC109" s="1376"/>
      <c r="AD109" s="1376"/>
      <c r="AE109" s="1376"/>
      <c r="AF109" s="1376"/>
      <c r="AG109" s="1376"/>
      <c r="AH109" s="1376"/>
      <c r="AI109" s="1376"/>
      <c r="AJ109" s="1376"/>
      <c r="AK109" s="1376"/>
      <c r="AL109" s="1376"/>
      <c r="AM109" s="1376"/>
      <c r="AN109" s="1376"/>
      <c r="AO109" s="1388"/>
      <c r="AP109" s="11"/>
    </row>
    <row r="110" spans="1:42" s="1" customFormat="1" ht="63" hidden="1" customHeight="1" x14ac:dyDescent="0.25">
      <c r="A110" s="1258"/>
      <c r="B110" s="1318" t="s">
        <v>214</v>
      </c>
      <c r="C110" s="1310"/>
      <c r="D110" s="67" t="s">
        <v>182</v>
      </c>
      <c r="E110" s="95">
        <v>0.81</v>
      </c>
      <c r="F110" s="86">
        <v>0.81</v>
      </c>
      <c r="G110" s="86">
        <v>0.81</v>
      </c>
      <c r="H110" s="86">
        <v>0.81</v>
      </c>
      <c r="I110" s="86">
        <v>0.81</v>
      </c>
      <c r="J110" s="86">
        <v>0.81</v>
      </c>
      <c r="K110" s="86">
        <v>0.81</v>
      </c>
      <c r="L110" s="86">
        <v>0.81</v>
      </c>
      <c r="M110" s="86">
        <v>0.81</v>
      </c>
      <c r="N110" s="86">
        <v>0.81</v>
      </c>
      <c r="O110" s="86">
        <v>0.81</v>
      </c>
      <c r="P110" s="86">
        <v>0.81</v>
      </c>
      <c r="Q110" s="86">
        <v>0.81</v>
      </c>
      <c r="R110" s="24"/>
      <c r="S110" s="1381" t="s">
        <v>191</v>
      </c>
      <c r="T110" s="25" t="s">
        <v>146</v>
      </c>
      <c r="U110" s="1406" t="s">
        <v>211</v>
      </c>
      <c r="V110" s="1409" t="s">
        <v>74</v>
      </c>
      <c r="W110" s="1412" t="s">
        <v>158</v>
      </c>
      <c r="X110" s="1434">
        <v>1113.2</v>
      </c>
      <c r="Y110" s="1344">
        <f>+X110*0.12</f>
        <v>133.584</v>
      </c>
      <c r="Z110" s="1344">
        <f>+X110+Y110</f>
        <v>1246.7840000000001</v>
      </c>
      <c r="AA110" s="1400">
        <v>44125</v>
      </c>
      <c r="AB110" s="1403" t="s">
        <v>776</v>
      </c>
      <c r="AC110" s="1377"/>
      <c r="AD110" s="1377"/>
      <c r="AE110" s="1377"/>
      <c r="AF110" s="1377"/>
      <c r="AG110" s="1377"/>
      <c r="AH110" s="1377"/>
      <c r="AI110" s="1377"/>
      <c r="AJ110" s="1377"/>
      <c r="AK110" s="1377"/>
      <c r="AL110" s="1377">
        <f>+X110</f>
        <v>1113.2</v>
      </c>
      <c r="AM110" s="1377"/>
      <c r="AN110" s="1377"/>
      <c r="AO110" s="1348" t="e">
        <f>+#REF!+AD110+AE110+AF110+AG110+AH110+AI110++AJ110+AK110+AL110+AM110+AN110</f>
        <v>#REF!</v>
      </c>
      <c r="AP110" s="11"/>
    </row>
    <row r="111" spans="1:42" s="1" customFormat="1" ht="63" hidden="1" customHeight="1" x14ac:dyDescent="0.25">
      <c r="A111" s="1258"/>
      <c r="B111" s="1319"/>
      <c r="C111" s="1310"/>
      <c r="D111" s="1393" t="s">
        <v>186</v>
      </c>
      <c r="E111" s="1395">
        <v>0.56000000000000005</v>
      </c>
      <c r="F111" s="1397">
        <v>0.56000000000000005</v>
      </c>
      <c r="G111" s="1397">
        <v>0.56000000000000005</v>
      </c>
      <c r="H111" s="1397">
        <v>0.56000000000000005</v>
      </c>
      <c r="I111" s="1397">
        <v>0.56000000000000005</v>
      </c>
      <c r="J111" s="1397">
        <v>0.56000000000000005</v>
      </c>
      <c r="K111" s="1397">
        <v>0.56000000000000005</v>
      </c>
      <c r="L111" s="1397">
        <v>0.56000000000000005</v>
      </c>
      <c r="M111" s="1397">
        <v>0.56000000000000005</v>
      </c>
      <c r="N111" s="1397">
        <v>0.56000000000000005</v>
      </c>
      <c r="O111" s="1397">
        <v>0.56000000000000005</v>
      </c>
      <c r="P111" s="1397">
        <v>0.56000000000000005</v>
      </c>
      <c r="Q111" s="1397">
        <v>0.56000000000000005</v>
      </c>
      <c r="R111" s="22"/>
      <c r="S111" s="1382"/>
      <c r="T111" s="1413" t="s">
        <v>230</v>
      </c>
      <c r="U111" s="1407"/>
      <c r="V111" s="1410"/>
      <c r="W111" s="1410"/>
      <c r="X111" s="1435"/>
      <c r="Y111" s="1399"/>
      <c r="Z111" s="1399"/>
      <c r="AA111" s="1401"/>
      <c r="AB111" s="1404"/>
      <c r="AC111" s="1378"/>
      <c r="AD111" s="1378"/>
      <c r="AE111" s="1378"/>
      <c r="AF111" s="1378"/>
      <c r="AG111" s="1378"/>
      <c r="AH111" s="1378"/>
      <c r="AI111" s="1378"/>
      <c r="AJ111" s="1378"/>
      <c r="AK111" s="1378"/>
      <c r="AL111" s="1378"/>
      <c r="AM111" s="1378"/>
      <c r="AN111" s="1378"/>
      <c r="AO111" s="1380"/>
      <c r="AP111" s="11"/>
    </row>
    <row r="112" spans="1:42" s="1" customFormat="1" ht="56.25" hidden="1" customHeight="1" x14ac:dyDescent="0.25">
      <c r="A112" s="1258"/>
      <c r="B112" s="1319"/>
      <c r="C112" s="1310"/>
      <c r="D112" s="1394"/>
      <c r="E112" s="1396"/>
      <c r="F112" s="1398"/>
      <c r="G112" s="1398"/>
      <c r="H112" s="1398"/>
      <c r="I112" s="1398"/>
      <c r="J112" s="1398"/>
      <c r="K112" s="1398"/>
      <c r="L112" s="1398"/>
      <c r="M112" s="1398"/>
      <c r="N112" s="1398"/>
      <c r="O112" s="1398"/>
      <c r="P112" s="1398"/>
      <c r="Q112" s="1398"/>
      <c r="R112" s="22"/>
      <c r="S112" s="1382"/>
      <c r="T112" s="1384"/>
      <c r="U112" s="1408"/>
      <c r="V112" s="1411"/>
      <c r="W112" s="1411"/>
      <c r="X112" s="1436"/>
      <c r="Y112" s="1345"/>
      <c r="Z112" s="1345"/>
      <c r="AA112" s="1402"/>
      <c r="AB112" s="1405"/>
      <c r="AC112" s="1379"/>
      <c r="AD112" s="1379">
        <f>+X110</f>
        <v>1113.2</v>
      </c>
      <c r="AE112" s="1379"/>
      <c r="AF112" s="1379"/>
      <c r="AG112" s="1379"/>
      <c r="AH112" s="1379"/>
      <c r="AI112" s="1379"/>
      <c r="AJ112" s="1379"/>
      <c r="AK112" s="1379"/>
      <c r="AL112" s="1379"/>
      <c r="AM112" s="1379"/>
      <c r="AN112" s="1379"/>
      <c r="AO112" s="1349"/>
      <c r="AP112" s="11"/>
    </row>
    <row r="113" spans="1:42" s="1" customFormat="1" ht="66" hidden="1" customHeight="1" x14ac:dyDescent="0.25">
      <c r="A113" s="1258"/>
      <c r="B113" s="1320"/>
      <c r="C113" s="1310"/>
      <c r="D113" s="66" t="s">
        <v>215</v>
      </c>
      <c r="E113" s="801">
        <v>110</v>
      </c>
      <c r="F113" s="814">
        <v>10</v>
      </c>
      <c r="G113" s="814">
        <v>9</v>
      </c>
      <c r="H113" s="814">
        <v>8</v>
      </c>
      <c r="I113" s="814">
        <v>13</v>
      </c>
      <c r="J113" s="814">
        <v>8</v>
      </c>
      <c r="K113" s="814">
        <v>11</v>
      </c>
      <c r="L113" s="814">
        <v>10</v>
      </c>
      <c r="M113" s="814">
        <v>8</v>
      </c>
      <c r="N113" s="814">
        <v>7</v>
      </c>
      <c r="O113" s="814">
        <v>7</v>
      </c>
      <c r="P113" s="814">
        <v>11</v>
      </c>
      <c r="Q113" s="814">
        <v>8</v>
      </c>
      <c r="R113" s="22"/>
      <c r="S113" s="1292"/>
      <c r="T113" s="270" t="s">
        <v>150</v>
      </c>
      <c r="U113" s="1425" t="s">
        <v>212</v>
      </c>
      <c r="V113" s="1428" t="s">
        <v>65</v>
      </c>
      <c r="W113" s="1428" t="s">
        <v>213</v>
      </c>
      <c r="X113" s="1431">
        <v>10000</v>
      </c>
      <c r="Y113" s="1350">
        <f>+X113*0.12</f>
        <v>1200</v>
      </c>
      <c r="Z113" s="1350">
        <f>+X113+Y113</f>
        <v>11200</v>
      </c>
      <c r="AA113" s="1350"/>
      <c r="AB113" s="1414"/>
      <c r="AC113" s="1414"/>
      <c r="AD113" s="1414">
        <f>+X113</f>
        <v>10000</v>
      </c>
      <c r="AE113" s="1414"/>
      <c r="AF113" s="1414"/>
      <c r="AG113" s="1414"/>
      <c r="AH113" s="1414"/>
      <c r="AI113" s="1414"/>
      <c r="AJ113" s="1414"/>
      <c r="AK113" s="1414"/>
      <c r="AL113" s="1414"/>
      <c r="AM113" s="1414"/>
      <c r="AN113" s="1414"/>
      <c r="AO113" s="1352">
        <f>+AB113+AD113+AE113+AF113+AG113+AH113+AI113++AJ113+AK113+AL113+AM113+AN113</f>
        <v>10000</v>
      </c>
      <c r="AP113" s="11"/>
    </row>
    <row r="114" spans="1:42" s="1" customFormat="1" ht="88.5" hidden="1" customHeight="1" x14ac:dyDescent="0.25">
      <c r="A114" s="1258"/>
      <c r="B114" s="1320"/>
      <c r="C114" s="1310"/>
      <c r="D114" s="66" t="s">
        <v>187</v>
      </c>
      <c r="E114" s="835">
        <v>12</v>
      </c>
      <c r="F114" s="836">
        <v>1</v>
      </c>
      <c r="G114" s="836">
        <v>1</v>
      </c>
      <c r="H114" s="836">
        <v>1</v>
      </c>
      <c r="I114" s="836">
        <v>1</v>
      </c>
      <c r="J114" s="836">
        <v>1</v>
      </c>
      <c r="K114" s="836">
        <v>1</v>
      </c>
      <c r="L114" s="836">
        <v>1</v>
      </c>
      <c r="M114" s="836">
        <v>1</v>
      </c>
      <c r="N114" s="836">
        <v>1</v>
      </c>
      <c r="O114" s="836">
        <v>1</v>
      </c>
      <c r="P114" s="836">
        <v>1</v>
      </c>
      <c r="Q114" s="836">
        <v>1</v>
      </c>
      <c r="R114" s="22"/>
      <c r="S114" s="1292"/>
      <c r="T114" s="751" t="s">
        <v>201</v>
      </c>
      <c r="U114" s="1426"/>
      <c r="V114" s="1429"/>
      <c r="W114" s="1429"/>
      <c r="X114" s="1432"/>
      <c r="Y114" s="1423"/>
      <c r="Z114" s="1423"/>
      <c r="AA114" s="1423"/>
      <c r="AB114" s="1378"/>
      <c r="AC114" s="1378"/>
      <c r="AD114" s="1378">
        <f>+X113</f>
        <v>10000</v>
      </c>
      <c r="AE114" s="1378"/>
      <c r="AF114" s="1378"/>
      <c r="AG114" s="1378"/>
      <c r="AH114" s="1378"/>
      <c r="AI114" s="1378"/>
      <c r="AJ114" s="1378"/>
      <c r="AK114" s="1378"/>
      <c r="AL114" s="1378"/>
      <c r="AM114" s="1378"/>
      <c r="AN114" s="1378"/>
      <c r="AO114" s="1380"/>
      <c r="AP114" s="11"/>
    </row>
    <row r="115" spans="1:42" s="1" customFormat="1" ht="63" hidden="1" customHeight="1" x14ac:dyDescent="0.25">
      <c r="A115" s="1258"/>
      <c r="B115" s="1319"/>
      <c r="C115" s="1310"/>
      <c r="D115" s="66" t="s">
        <v>200</v>
      </c>
      <c r="E115" s="231">
        <v>36</v>
      </c>
      <c r="F115" s="764">
        <v>2</v>
      </c>
      <c r="G115" s="764">
        <v>2</v>
      </c>
      <c r="H115" s="764">
        <v>2</v>
      </c>
      <c r="I115" s="764">
        <v>2</v>
      </c>
      <c r="J115" s="764">
        <v>2</v>
      </c>
      <c r="K115" s="764">
        <v>2</v>
      </c>
      <c r="L115" s="764">
        <v>2</v>
      </c>
      <c r="M115" s="764">
        <v>2</v>
      </c>
      <c r="N115" s="764">
        <v>2</v>
      </c>
      <c r="O115" s="764">
        <v>2</v>
      </c>
      <c r="P115" s="764">
        <v>2</v>
      </c>
      <c r="Q115" s="764">
        <v>2</v>
      </c>
      <c r="R115" s="22"/>
      <c r="S115" s="1382"/>
      <c r="T115" s="765" t="s">
        <v>202</v>
      </c>
      <c r="U115" s="1426"/>
      <c r="V115" s="1429"/>
      <c r="W115" s="1429"/>
      <c r="X115" s="1432"/>
      <c r="Y115" s="1423"/>
      <c r="Z115" s="1423"/>
      <c r="AA115" s="1423"/>
      <c r="AB115" s="1378"/>
      <c r="AC115" s="1378"/>
      <c r="AD115" s="1378">
        <f>+X115</f>
        <v>0</v>
      </c>
      <c r="AE115" s="1378"/>
      <c r="AF115" s="1378"/>
      <c r="AG115" s="1378"/>
      <c r="AH115" s="1378"/>
      <c r="AI115" s="1378"/>
      <c r="AJ115" s="1378"/>
      <c r="AK115" s="1378"/>
      <c r="AL115" s="1378"/>
      <c r="AM115" s="1378"/>
      <c r="AN115" s="1378"/>
      <c r="AO115" s="1380"/>
      <c r="AP115" s="11"/>
    </row>
    <row r="116" spans="1:42" s="1" customFormat="1" ht="71.25" hidden="1" customHeight="1" thickBot="1" x14ac:dyDescent="0.3">
      <c r="A116" s="1258"/>
      <c r="B116" s="1319"/>
      <c r="C116" s="1310"/>
      <c r="D116" s="66" t="s">
        <v>216</v>
      </c>
      <c r="E116" s="93">
        <v>2</v>
      </c>
      <c r="F116" s="88">
        <v>0</v>
      </c>
      <c r="G116" s="88">
        <v>0</v>
      </c>
      <c r="H116" s="88">
        <v>0</v>
      </c>
      <c r="I116" s="88">
        <v>0</v>
      </c>
      <c r="J116" s="88">
        <v>0</v>
      </c>
      <c r="K116" s="88">
        <v>1</v>
      </c>
      <c r="L116" s="88">
        <v>0</v>
      </c>
      <c r="M116" s="88">
        <v>0</v>
      </c>
      <c r="N116" s="88">
        <v>0</v>
      </c>
      <c r="O116" s="88">
        <v>0</v>
      </c>
      <c r="P116" s="88">
        <v>0</v>
      </c>
      <c r="Q116" s="88">
        <v>0</v>
      </c>
      <c r="R116" s="50"/>
      <c r="S116" s="1382"/>
      <c r="T116" s="751" t="s">
        <v>203</v>
      </c>
      <c r="U116" s="1427"/>
      <c r="V116" s="1430"/>
      <c r="W116" s="1430"/>
      <c r="X116" s="1433"/>
      <c r="Y116" s="1424"/>
      <c r="Z116" s="1424"/>
      <c r="AA116" s="1424"/>
      <c r="AB116" s="1415"/>
      <c r="AC116" s="1415"/>
      <c r="AD116" s="1415">
        <f>+X116</f>
        <v>0</v>
      </c>
      <c r="AE116" s="1415"/>
      <c r="AF116" s="1415"/>
      <c r="AG116" s="1415"/>
      <c r="AH116" s="1415"/>
      <c r="AI116" s="1415"/>
      <c r="AJ116" s="1415"/>
      <c r="AK116" s="1415"/>
      <c r="AL116" s="1415"/>
      <c r="AM116" s="1415"/>
      <c r="AN116" s="1415"/>
      <c r="AO116" s="1388"/>
      <c r="AP116" s="11"/>
    </row>
    <row r="117" spans="1:42" s="1" customFormat="1" ht="63" hidden="1" customHeight="1" x14ac:dyDescent="0.25">
      <c r="A117" s="1258"/>
      <c r="B117" s="1416" t="s">
        <v>217</v>
      </c>
      <c r="C117" s="1310"/>
      <c r="D117" s="67" t="s">
        <v>224</v>
      </c>
      <c r="E117" s="89">
        <v>0.52</v>
      </c>
      <c r="F117" s="90">
        <v>5.0000000000000001E-3</v>
      </c>
      <c r="G117" s="90">
        <v>5.0000000000000001E-3</v>
      </c>
      <c r="H117" s="90">
        <v>5.0000000000000001E-3</v>
      </c>
      <c r="I117" s="90">
        <v>5.0000000000000001E-3</v>
      </c>
      <c r="J117" s="90">
        <v>5.0000000000000001E-3</v>
      </c>
      <c r="K117" s="90">
        <v>5.0000000000000001E-3</v>
      </c>
      <c r="L117" s="90">
        <v>5.0000000000000001E-3</v>
      </c>
      <c r="M117" s="90">
        <v>5.0000000000000001E-3</v>
      </c>
      <c r="N117" s="90">
        <v>5.0000000000000001E-3</v>
      </c>
      <c r="O117" s="90">
        <v>5.0000000000000001E-3</v>
      </c>
      <c r="P117" s="90">
        <v>5.0000000000000001E-3</v>
      </c>
      <c r="Q117" s="90">
        <v>5.0000000000000001E-3</v>
      </c>
      <c r="R117" s="24"/>
      <c r="S117" s="1381" t="s">
        <v>191</v>
      </c>
      <c r="T117" s="25" t="s">
        <v>229</v>
      </c>
      <c r="U117" s="1381" t="s">
        <v>220</v>
      </c>
      <c r="V117" s="1419" t="s">
        <v>156</v>
      </c>
      <c r="W117" s="1419" t="s">
        <v>157</v>
      </c>
      <c r="X117" s="1420">
        <v>18354.21</v>
      </c>
      <c r="Y117" s="1422">
        <f>+X117*0.12</f>
        <v>2202.5051999999996</v>
      </c>
      <c r="Z117" s="1422">
        <f>+X117+Y117</f>
        <v>20556.715199999999</v>
      </c>
      <c r="AA117" s="1445">
        <v>44094</v>
      </c>
      <c r="AB117" s="1437"/>
      <c r="AC117" s="1437"/>
      <c r="AD117" s="1437"/>
      <c r="AE117" s="1437" t="e">
        <f>+#REF!</f>
        <v>#REF!</v>
      </c>
      <c r="AF117" s="1437"/>
      <c r="AG117" s="1437"/>
      <c r="AH117" s="1437"/>
      <c r="AI117" s="1437"/>
      <c r="AJ117" s="1437"/>
      <c r="AK117" s="1444">
        <f>+X117</f>
        <v>18354.21</v>
      </c>
      <c r="AL117" s="1437"/>
      <c r="AM117" s="1437"/>
      <c r="AN117" s="1437"/>
      <c r="AO117" s="1348">
        <f>+AK117</f>
        <v>18354.21</v>
      </c>
      <c r="AP117" s="11"/>
    </row>
    <row r="118" spans="1:42" s="1" customFormat="1" ht="63" hidden="1" customHeight="1" x14ac:dyDescent="0.25">
      <c r="A118" s="1258"/>
      <c r="B118" s="1417"/>
      <c r="C118" s="1310"/>
      <c r="D118" s="45" t="s">
        <v>225</v>
      </c>
      <c r="E118" s="91">
        <v>0.75</v>
      </c>
      <c r="F118" s="92">
        <v>7.0000000000000001E-3</v>
      </c>
      <c r="G118" s="92">
        <v>7.0000000000000001E-3</v>
      </c>
      <c r="H118" s="92">
        <v>7.0000000000000001E-3</v>
      </c>
      <c r="I118" s="92">
        <v>7.0000000000000001E-3</v>
      </c>
      <c r="J118" s="92">
        <v>7.0000000000000001E-3</v>
      </c>
      <c r="K118" s="92">
        <v>7.0000000000000001E-3</v>
      </c>
      <c r="L118" s="92">
        <v>7.0000000000000001E-3</v>
      </c>
      <c r="M118" s="92">
        <v>7.0000000000000001E-3</v>
      </c>
      <c r="N118" s="92">
        <v>7.0000000000000001E-3</v>
      </c>
      <c r="O118" s="92">
        <v>7.0000000000000001E-3</v>
      </c>
      <c r="P118" s="92">
        <v>7.0000000000000001E-3</v>
      </c>
      <c r="Q118" s="92">
        <v>7.0000000000000001E-3</v>
      </c>
      <c r="R118" s="22"/>
      <c r="S118" s="1382"/>
      <c r="T118" s="21" t="s">
        <v>230</v>
      </c>
      <c r="U118" s="1418"/>
      <c r="V118" s="1297"/>
      <c r="W118" s="1297"/>
      <c r="X118" s="1421"/>
      <c r="Y118" s="1392"/>
      <c r="Z118" s="1392"/>
      <c r="AA118" s="1347"/>
      <c r="AB118" s="1438"/>
      <c r="AC118" s="1438"/>
      <c r="AD118" s="1438"/>
      <c r="AE118" s="1438"/>
      <c r="AF118" s="1438"/>
      <c r="AG118" s="1438"/>
      <c r="AH118" s="1438"/>
      <c r="AI118" s="1438"/>
      <c r="AJ118" s="1438"/>
      <c r="AK118" s="1438">
        <f>+X117</f>
        <v>18354.21</v>
      </c>
      <c r="AL118" s="1438"/>
      <c r="AM118" s="1438"/>
      <c r="AN118" s="1438"/>
      <c r="AO118" s="1439"/>
      <c r="AP118" s="11"/>
    </row>
    <row r="119" spans="1:42" s="1" customFormat="1" ht="63" hidden="1" customHeight="1" x14ac:dyDescent="0.25">
      <c r="A119" s="1258"/>
      <c r="B119" s="1417"/>
      <c r="C119" s="1310"/>
      <c r="D119" s="45" t="s">
        <v>142</v>
      </c>
      <c r="E119" s="776">
        <v>30</v>
      </c>
      <c r="F119" s="656">
        <v>2</v>
      </c>
      <c r="G119" s="656">
        <v>4</v>
      </c>
      <c r="H119" s="656">
        <v>2</v>
      </c>
      <c r="I119" s="656">
        <v>3</v>
      </c>
      <c r="J119" s="656">
        <v>3</v>
      </c>
      <c r="K119" s="656">
        <v>3</v>
      </c>
      <c r="L119" s="656">
        <v>4</v>
      </c>
      <c r="M119" s="656">
        <v>2</v>
      </c>
      <c r="N119" s="656">
        <v>2</v>
      </c>
      <c r="O119" s="656">
        <v>3</v>
      </c>
      <c r="P119" s="656">
        <v>1</v>
      </c>
      <c r="Q119" s="656">
        <v>1</v>
      </c>
      <c r="R119" s="22"/>
      <c r="S119" s="1382"/>
      <c r="T119" s="21" t="s">
        <v>150</v>
      </c>
      <c r="U119" s="21" t="s">
        <v>790</v>
      </c>
      <c r="V119" s="833" t="s">
        <v>156</v>
      </c>
      <c r="W119" s="834" t="s">
        <v>157</v>
      </c>
      <c r="X119" s="535">
        <v>9642.48</v>
      </c>
      <c r="Y119" s="353">
        <f t="shared" ref="Y119:Y124" si="13">+X119*0.12</f>
        <v>1157.0975999999998</v>
      </c>
      <c r="Z119" s="353">
        <f t="shared" ref="Z119:Z124" si="14">+X119+Y119</f>
        <v>10799.577599999999</v>
      </c>
      <c r="AA119" s="458">
        <v>44106</v>
      </c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>
        <v>9642.84</v>
      </c>
      <c r="AM119" s="36"/>
      <c r="AN119" s="36"/>
      <c r="AO119" s="74">
        <f t="shared" ref="AO119:AO124" si="15">+AB119+AD119+AE119+AF119+AG119+AH119+AI119++AJ119+AK119+AL119+AM119+AN119</f>
        <v>9642.84</v>
      </c>
      <c r="AP119" s="11"/>
    </row>
    <row r="120" spans="1:42" s="1" customFormat="1" ht="56.25" hidden="1" customHeight="1" x14ac:dyDescent="0.25">
      <c r="A120" s="1258"/>
      <c r="B120" s="1417"/>
      <c r="C120" s="1310"/>
      <c r="D120" s="45" t="s">
        <v>226</v>
      </c>
      <c r="E120" s="776">
        <v>25</v>
      </c>
      <c r="F120" s="656">
        <v>1</v>
      </c>
      <c r="G120" s="656">
        <v>2</v>
      </c>
      <c r="H120" s="656">
        <v>2</v>
      </c>
      <c r="I120" s="656">
        <v>3</v>
      </c>
      <c r="J120" s="656">
        <v>3</v>
      </c>
      <c r="K120" s="656">
        <v>2</v>
      </c>
      <c r="L120" s="656">
        <v>2</v>
      </c>
      <c r="M120" s="656">
        <v>2</v>
      </c>
      <c r="N120" s="656">
        <v>2</v>
      </c>
      <c r="O120" s="656">
        <v>2</v>
      </c>
      <c r="P120" s="656">
        <v>2</v>
      </c>
      <c r="Q120" s="656">
        <v>2</v>
      </c>
      <c r="R120" s="22"/>
      <c r="S120" s="1382"/>
      <c r="T120" s="767" t="s">
        <v>201</v>
      </c>
      <c r="U120" s="21" t="s">
        <v>741</v>
      </c>
      <c r="V120" s="833" t="s">
        <v>74</v>
      </c>
      <c r="W120" s="834" t="s">
        <v>158</v>
      </c>
      <c r="X120" s="535">
        <v>9500</v>
      </c>
      <c r="Y120" s="353">
        <f t="shared" si="13"/>
        <v>1140</v>
      </c>
      <c r="Z120" s="353">
        <f t="shared" si="14"/>
        <v>10640</v>
      </c>
      <c r="AA120" s="462">
        <v>43579</v>
      </c>
      <c r="AB120" s="464" t="s">
        <v>779</v>
      </c>
      <c r="AC120" s="464" t="s">
        <v>779</v>
      </c>
      <c r="AD120" s="36">
        <f>+X120</f>
        <v>9500</v>
      </c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74" t="e">
        <f t="shared" si="15"/>
        <v>#VALUE!</v>
      </c>
      <c r="AP120" s="11"/>
    </row>
    <row r="121" spans="1:42" s="1" customFormat="1" ht="66" hidden="1" customHeight="1" x14ac:dyDescent="0.25">
      <c r="A121" s="1258"/>
      <c r="B121" s="1417"/>
      <c r="C121" s="1310"/>
      <c r="D121" s="45" t="s">
        <v>227</v>
      </c>
      <c r="E121" s="776">
        <v>6</v>
      </c>
      <c r="F121" s="656"/>
      <c r="G121" s="656">
        <v>1</v>
      </c>
      <c r="H121" s="656"/>
      <c r="I121" s="656">
        <v>1</v>
      </c>
      <c r="J121" s="656"/>
      <c r="K121" s="656">
        <v>1</v>
      </c>
      <c r="L121" s="656"/>
      <c r="M121" s="656">
        <v>1</v>
      </c>
      <c r="N121" s="656"/>
      <c r="O121" s="656">
        <v>1</v>
      </c>
      <c r="P121" s="656"/>
      <c r="Q121" s="656">
        <v>1</v>
      </c>
      <c r="R121" s="22"/>
      <c r="S121" s="1382"/>
      <c r="T121" s="789" t="s">
        <v>231</v>
      </c>
      <c r="U121" s="21" t="s">
        <v>221</v>
      </c>
      <c r="V121" s="833" t="s">
        <v>74</v>
      </c>
      <c r="W121" s="834" t="s">
        <v>158</v>
      </c>
      <c r="X121" s="535">
        <v>2500</v>
      </c>
      <c r="Y121" s="353">
        <f t="shared" si="13"/>
        <v>300</v>
      </c>
      <c r="Z121" s="353">
        <f t="shared" si="14"/>
        <v>2800</v>
      </c>
      <c r="AA121" s="462">
        <v>43591</v>
      </c>
      <c r="AB121" s="36"/>
      <c r="AC121" s="36"/>
      <c r="AD121" s="463">
        <f>+X121</f>
        <v>2500</v>
      </c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74">
        <f t="shared" si="15"/>
        <v>2500</v>
      </c>
      <c r="AP121" s="11"/>
    </row>
    <row r="122" spans="1:42" s="1" customFormat="1" ht="42.75" hidden="1" customHeight="1" x14ac:dyDescent="0.25">
      <c r="A122" s="1258"/>
      <c r="B122" s="1417"/>
      <c r="C122" s="1310"/>
      <c r="D122" s="45" t="s">
        <v>228</v>
      </c>
      <c r="E122" s="776">
        <v>137</v>
      </c>
      <c r="F122" s="656">
        <v>10</v>
      </c>
      <c r="G122" s="656">
        <v>12</v>
      </c>
      <c r="H122" s="656">
        <v>11</v>
      </c>
      <c r="I122" s="656">
        <v>12</v>
      </c>
      <c r="J122" s="656">
        <v>11</v>
      </c>
      <c r="K122" s="656">
        <v>11</v>
      </c>
      <c r="L122" s="656">
        <v>10</v>
      </c>
      <c r="M122" s="656">
        <v>12</v>
      </c>
      <c r="N122" s="656">
        <v>12</v>
      </c>
      <c r="O122" s="656">
        <v>11</v>
      </c>
      <c r="P122" s="656">
        <v>12</v>
      </c>
      <c r="Q122" s="656">
        <v>13</v>
      </c>
      <c r="R122" s="22"/>
      <c r="S122" s="1382"/>
      <c r="T122" s="21" t="s">
        <v>232</v>
      </c>
      <c r="U122" s="21" t="s">
        <v>222</v>
      </c>
      <c r="V122" s="833" t="s">
        <v>74</v>
      </c>
      <c r="W122" s="834" t="s">
        <v>158</v>
      </c>
      <c r="X122" s="535">
        <v>2000</v>
      </c>
      <c r="Y122" s="353">
        <f t="shared" si="13"/>
        <v>240</v>
      </c>
      <c r="Z122" s="353">
        <f t="shared" si="14"/>
        <v>2240</v>
      </c>
      <c r="AA122" s="462">
        <v>43591</v>
      </c>
      <c r="AB122" s="36"/>
      <c r="AC122" s="36"/>
      <c r="AD122" s="36"/>
      <c r="AE122" s="36"/>
      <c r="AF122" s="36"/>
      <c r="AG122" s="36">
        <v>5000</v>
      </c>
      <c r="AH122" s="36"/>
      <c r="AI122" s="36"/>
      <c r="AJ122" s="36"/>
      <c r="AK122" s="36"/>
      <c r="AL122" s="36"/>
      <c r="AM122" s="36"/>
      <c r="AN122" s="36"/>
      <c r="AO122" s="74">
        <f t="shared" si="15"/>
        <v>5000</v>
      </c>
      <c r="AP122" s="11"/>
    </row>
    <row r="123" spans="1:42" s="1" customFormat="1" ht="63" hidden="1" customHeight="1" thickBot="1" x14ac:dyDescent="0.25">
      <c r="A123" s="1258"/>
      <c r="B123" s="1417"/>
      <c r="C123" s="1310"/>
      <c r="D123" s="775" t="s">
        <v>228</v>
      </c>
      <c r="E123" s="776">
        <v>137</v>
      </c>
      <c r="F123" s="656">
        <v>10</v>
      </c>
      <c r="G123" s="656">
        <v>12</v>
      </c>
      <c r="H123" s="656">
        <v>11</v>
      </c>
      <c r="I123" s="656">
        <v>12</v>
      </c>
      <c r="J123" s="656">
        <v>11</v>
      </c>
      <c r="K123" s="656">
        <v>11</v>
      </c>
      <c r="L123" s="656">
        <v>10</v>
      </c>
      <c r="M123" s="656">
        <v>12</v>
      </c>
      <c r="N123" s="656">
        <v>12</v>
      </c>
      <c r="O123" s="656">
        <v>11</v>
      </c>
      <c r="P123" s="656">
        <v>12</v>
      </c>
      <c r="Q123" s="656">
        <v>13</v>
      </c>
      <c r="R123" s="22"/>
      <c r="S123" s="1382"/>
      <c r="T123" s="767" t="s">
        <v>233</v>
      </c>
      <c r="U123" s="21" t="s">
        <v>223</v>
      </c>
      <c r="V123" s="833" t="s">
        <v>74</v>
      </c>
      <c r="W123" s="834" t="s">
        <v>158</v>
      </c>
      <c r="X123" s="535">
        <v>3000</v>
      </c>
      <c r="Y123" s="353">
        <f t="shared" si="13"/>
        <v>360</v>
      </c>
      <c r="Z123" s="353">
        <f t="shared" si="14"/>
        <v>3360</v>
      </c>
      <c r="AA123" s="462">
        <v>43525</v>
      </c>
      <c r="AB123" s="36"/>
      <c r="AC123" s="36"/>
      <c r="AD123" s="36"/>
      <c r="AE123" s="36"/>
      <c r="AF123" s="36"/>
      <c r="AG123" s="36">
        <v>5000</v>
      </c>
      <c r="AH123" s="36"/>
      <c r="AI123" s="36"/>
      <c r="AJ123" s="36"/>
      <c r="AK123" s="36"/>
      <c r="AL123" s="36"/>
      <c r="AM123" s="36"/>
      <c r="AN123" s="36"/>
      <c r="AO123" s="74">
        <f t="shared" si="15"/>
        <v>5000</v>
      </c>
      <c r="AP123" s="11"/>
    </row>
    <row r="124" spans="1:42" s="1" customFormat="1" ht="98.25" hidden="1" customHeight="1" x14ac:dyDescent="0.25">
      <c r="A124" s="1258"/>
      <c r="B124" s="1437" t="s">
        <v>245</v>
      </c>
      <c r="C124" s="1310"/>
      <c r="D124" s="64" t="s">
        <v>182</v>
      </c>
      <c r="E124" s="231" t="s">
        <v>241</v>
      </c>
      <c r="F124" s="87" t="s">
        <v>243</v>
      </c>
      <c r="G124" s="87" t="s">
        <v>243</v>
      </c>
      <c r="H124" s="87" t="s">
        <v>243</v>
      </c>
      <c r="I124" s="87" t="s">
        <v>243</v>
      </c>
      <c r="J124" s="87" t="s">
        <v>243</v>
      </c>
      <c r="K124" s="87" t="s">
        <v>243</v>
      </c>
      <c r="L124" s="87" t="s">
        <v>243</v>
      </c>
      <c r="M124" s="87" t="s">
        <v>243</v>
      </c>
      <c r="N124" s="87" t="s">
        <v>243</v>
      </c>
      <c r="O124" s="87" t="s">
        <v>243</v>
      </c>
      <c r="P124" s="87" t="s">
        <v>243</v>
      </c>
      <c r="Q124" s="87" t="s">
        <v>243</v>
      </c>
      <c r="R124" s="23"/>
      <c r="S124" s="1381" t="s">
        <v>191</v>
      </c>
      <c r="T124" s="64" t="s">
        <v>146</v>
      </c>
      <c r="U124" s="1440" t="s">
        <v>235</v>
      </c>
      <c r="V124" s="1441" t="s">
        <v>74</v>
      </c>
      <c r="W124" s="1442" t="s">
        <v>236</v>
      </c>
      <c r="X124" s="1443">
        <v>9000</v>
      </c>
      <c r="Y124" s="1460">
        <f t="shared" si="13"/>
        <v>1080</v>
      </c>
      <c r="Z124" s="1460">
        <f t="shared" si="14"/>
        <v>10080</v>
      </c>
      <c r="AA124" s="1461">
        <v>43820</v>
      </c>
      <c r="AB124" s="1462" t="s">
        <v>780</v>
      </c>
      <c r="AC124" s="1414"/>
      <c r="AD124" s="1414"/>
      <c r="AE124" s="1414"/>
      <c r="AF124" s="1414"/>
      <c r="AG124" s="1414"/>
      <c r="AH124" s="1414"/>
      <c r="AI124" s="1414"/>
      <c r="AJ124" s="1414"/>
      <c r="AK124" s="1414"/>
      <c r="AL124" s="1414"/>
      <c r="AM124" s="1414"/>
      <c r="AN124" s="1414"/>
      <c r="AO124" s="1457" t="e">
        <f t="shared" si="15"/>
        <v>#VALUE!</v>
      </c>
    </row>
    <row r="125" spans="1:42" s="1" customFormat="1" ht="63" hidden="1" customHeight="1" x14ac:dyDescent="0.25">
      <c r="A125" s="1258"/>
      <c r="B125" s="1375"/>
      <c r="C125" s="1310"/>
      <c r="D125" s="64" t="s">
        <v>186</v>
      </c>
      <c r="E125" s="231" t="s">
        <v>242</v>
      </c>
      <c r="F125" s="87" t="s">
        <v>244</v>
      </c>
      <c r="G125" s="87" t="s">
        <v>244</v>
      </c>
      <c r="H125" s="87" t="s">
        <v>244</v>
      </c>
      <c r="I125" s="87" t="s">
        <v>244</v>
      </c>
      <c r="J125" s="87" t="s">
        <v>244</v>
      </c>
      <c r="K125" s="87" t="s">
        <v>244</v>
      </c>
      <c r="L125" s="87" t="s">
        <v>244</v>
      </c>
      <c r="M125" s="87" t="s">
        <v>244</v>
      </c>
      <c r="N125" s="87" t="s">
        <v>244</v>
      </c>
      <c r="O125" s="87" t="s">
        <v>244</v>
      </c>
      <c r="P125" s="87" t="s">
        <v>244</v>
      </c>
      <c r="Q125" s="87" t="s">
        <v>244</v>
      </c>
      <c r="R125" s="22"/>
      <c r="S125" s="1382"/>
      <c r="T125" s="64" t="s">
        <v>149</v>
      </c>
      <c r="U125" s="1440"/>
      <c r="V125" s="1441"/>
      <c r="W125" s="1442"/>
      <c r="X125" s="1443"/>
      <c r="Y125" s="1460"/>
      <c r="Z125" s="1460"/>
      <c r="AA125" s="1461"/>
      <c r="AB125" s="1462"/>
      <c r="AC125" s="1378"/>
      <c r="AD125" s="1378"/>
      <c r="AE125" s="1378"/>
      <c r="AF125" s="1378"/>
      <c r="AG125" s="1378"/>
      <c r="AH125" s="1378"/>
      <c r="AI125" s="1378"/>
      <c r="AJ125" s="1378"/>
      <c r="AK125" s="1378"/>
      <c r="AL125" s="1378">
        <f>+X127</f>
        <v>16055.28</v>
      </c>
      <c r="AM125" s="1378"/>
      <c r="AN125" s="1378"/>
      <c r="AO125" s="1458"/>
    </row>
    <row r="126" spans="1:42" s="1" customFormat="1" ht="63" hidden="1" customHeight="1" x14ac:dyDescent="0.25">
      <c r="A126" s="1258"/>
      <c r="B126" s="1375"/>
      <c r="C126" s="1310"/>
      <c r="D126" s="64" t="s">
        <v>187</v>
      </c>
      <c r="E126" s="231">
        <f t="shared" ref="E126:E131" si="16">SUM(F126:Q126)</f>
        <v>9</v>
      </c>
      <c r="F126" s="764">
        <v>0</v>
      </c>
      <c r="G126" s="764">
        <v>1</v>
      </c>
      <c r="H126" s="764">
        <v>1</v>
      </c>
      <c r="I126" s="764">
        <v>0</v>
      </c>
      <c r="J126" s="764">
        <v>1</v>
      </c>
      <c r="K126" s="764">
        <v>1</v>
      </c>
      <c r="L126" s="764">
        <v>2</v>
      </c>
      <c r="M126" s="764">
        <v>0</v>
      </c>
      <c r="N126" s="764">
        <v>0</v>
      </c>
      <c r="O126" s="764">
        <v>2</v>
      </c>
      <c r="P126" s="764">
        <v>0</v>
      </c>
      <c r="Q126" s="764">
        <v>1</v>
      </c>
      <c r="R126" s="22"/>
      <c r="S126" s="1382"/>
      <c r="T126" s="64" t="s">
        <v>150</v>
      </c>
      <c r="U126" s="1440"/>
      <c r="V126" s="1441"/>
      <c r="W126" s="1442"/>
      <c r="X126" s="1443"/>
      <c r="Y126" s="1460"/>
      <c r="Z126" s="1460"/>
      <c r="AA126" s="1461"/>
      <c r="AB126" s="1462"/>
      <c r="AC126" s="1379"/>
      <c r="AD126" s="1379"/>
      <c r="AE126" s="1379">
        <f>+X126</f>
        <v>0</v>
      </c>
      <c r="AF126" s="1379"/>
      <c r="AG126" s="1379"/>
      <c r="AH126" s="1379"/>
      <c r="AI126" s="1379"/>
      <c r="AJ126" s="1379"/>
      <c r="AK126" s="1379"/>
      <c r="AL126" s="1379"/>
      <c r="AM126" s="1379"/>
      <c r="AN126" s="1379"/>
      <c r="AO126" s="1459"/>
    </row>
    <row r="127" spans="1:42" s="1" customFormat="1" ht="63" hidden="1" customHeight="1" x14ac:dyDescent="0.25">
      <c r="A127" s="1258"/>
      <c r="B127" s="1375"/>
      <c r="C127" s="1310"/>
      <c r="D127" s="64" t="s">
        <v>215</v>
      </c>
      <c r="E127" s="231">
        <f t="shared" si="16"/>
        <v>9</v>
      </c>
      <c r="F127" s="764">
        <v>1</v>
      </c>
      <c r="G127" s="764">
        <v>0</v>
      </c>
      <c r="H127" s="764">
        <v>0</v>
      </c>
      <c r="I127" s="764">
        <v>2</v>
      </c>
      <c r="J127" s="764">
        <v>0</v>
      </c>
      <c r="K127" s="764">
        <v>1</v>
      </c>
      <c r="L127" s="764">
        <v>1</v>
      </c>
      <c r="M127" s="764">
        <v>2</v>
      </c>
      <c r="N127" s="764">
        <v>1</v>
      </c>
      <c r="O127" s="764">
        <v>0</v>
      </c>
      <c r="P127" s="764">
        <v>1</v>
      </c>
      <c r="Q127" s="764">
        <v>0</v>
      </c>
      <c r="R127" s="22"/>
      <c r="S127" s="1382"/>
      <c r="T127" s="64" t="s">
        <v>151</v>
      </c>
      <c r="U127" s="26" t="s">
        <v>791</v>
      </c>
      <c r="V127" s="833" t="s">
        <v>156</v>
      </c>
      <c r="W127" s="539" t="s">
        <v>157</v>
      </c>
      <c r="X127" s="535">
        <v>16055.28</v>
      </c>
      <c r="Y127" s="353">
        <f>+X127*0.12</f>
        <v>1926.6336000000001</v>
      </c>
      <c r="Z127" s="353">
        <f>+X127+Y127</f>
        <v>17981.9136</v>
      </c>
      <c r="AA127" s="564" t="s">
        <v>792</v>
      </c>
      <c r="AB127" s="36"/>
      <c r="AC127" s="36"/>
      <c r="AD127" s="36"/>
      <c r="AE127" s="36">
        <v>21600</v>
      </c>
      <c r="AF127" s="36"/>
      <c r="AG127" s="36"/>
      <c r="AH127" s="36"/>
      <c r="AI127" s="36"/>
      <c r="AJ127" s="36"/>
      <c r="AK127" s="36"/>
      <c r="AL127" s="36"/>
      <c r="AM127" s="36"/>
      <c r="AN127" s="36"/>
      <c r="AO127" s="19">
        <f t="shared" ref="AO127:AO153" si="17">+AB127+AD127+AE127+AF127+AG127+AH127+AI127++AJ127+AK127+AL127+AM127+AN127</f>
        <v>21600</v>
      </c>
    </row>
    <row r="128" spans="1:42" ht="63" hidden="1" customHeight="1" x14ac:dyDescent="0.25">
      <c r="A128" s="1258"/>
      <c r="B128" s="1325"/>
      <c r="C128" s="1310"/>
      <c r="D128" s="64" t="s">
        <v>240</v>
      </c>
      <c r="E128" s="835">
        <f t="shared" si="16"/>
        <v>1</v>
      </c>
      <c r="F128" s="836">
        <v>0</v>
      </c>
      <c r="G128" s="836">
        <v>0</v>
      </c>
      <c r="H128" s="836">
        <v>0</v>
      </c>
      <c r="I128" s="836">
        <v>0</v>
      </c>
      <c r="J128" s="836">
        <v>0</v>
      </c>
      <c r="K128" s="836">
        <v>0</v>
      </c>
      <c r="L128" s="836">
        <v>0</v>
      </c>
      <c r="M128" s="836">
        <v>0</v>
      </c>
      <c r="N128" s="836">
        <v>1</v>
      </c>
      <c r="O128" s="836">
        <v>0</v>
      </c>
      <c r="P128" s="836">
        <v>0</v>
      </c>
      <c r="Q128" s="836">
        <v>0</v>
      </c>
      <c r="R128" s="22"/>
      <c r="S128" s="1292"/>
      <c r="T128" s="64" t="s">
        <v>152</v>
      </c>
      <c r="U128" s="688"/>
      <c r="V128" s="571"/>
      <c r="W128" s="689"/>
      <c r="X128" s="445"/>
      <c r="Y128" s="285"/>
      <c r="Z128" s="285"/>
      <c r="AA128" s="257"/>
      <c r="AB128" s="36"/>
      <c r="AC128" s="36"/>
      <c r="AD128" s="36">
        <f>+X128</f>
        <v>0</v>
      </c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19">
        <f t="shared" si="17"/>
        <v>0</v>
      </c>
    </row>
    <row r="129" spans="1:171" s="1" customFormat="1" ht="72.75" hidden="1" customHeight="1" thickBot="1" x14ac:dyDescent="0.25">
      <c r="A129" s="1258"/>
      <c r="B129" s="1375"/>
      <c r="C129" s="1310"/>
      <c r="D129" s="75" t="s">
        <v>200</v>
      </c>
      <c r="E129" s="93">
        <f t="shared" si="16"/>
        <v>15</v>
      </c>
      <c r="F129" s="88">
        <v>1</v>
      </c>
      <c r="G129" s="88">
        <v>1</v>
      </c>
      <c r="H129" s="88">
        <v>1</v>
      </c>
      <c r="I129" s="88">
        <v>1</v>
      </c>
      <c r="J129" s="88">
        <v>2</v>
      </c>
      <c r="K129" s="88">
        <v>1</v>
      </c>
      <c r="L129" s="88">
        <v>2</v>
      </c>
      <c r="M129" s="88">
        <v>2</v>
      </c>
      <c r="N129" s="88">
        <v>0</v>
      </c>
      <c r="O129" s="88">
        <v>1</v>
      </c>
      <c r="P129" s="88">
        <v>2</v>
      </c>
      <c r="Q129" s="88">
        <v>1</v>
      </c>
      <c r="R129" s="50"/>
      <c r="S129" s="1382"/>
      <c r="T129" s="75" t="s">
        <v>203</v>
      </c>
      <c r="AP129" s="303">
        <v>0</v>
      </c>
      <c r="AQ129" s="303">
        <v>0</v>
      </c>
      <c r="AR129" s="279"/>
      <c r="AS129" s="279"/>
      <c r="AT129" s="279"/>
      <c r="AU129" s="279"/>
      <c r="AV129" s="279"/>
      <c r="AW129" s="279"/>
      <c r="AX129" s="279"/>
      <c r="AY129" s="279"/>
      <c r="AZ129" s="279"/>
      <c r="BA129" s="279"/>
      <c r="BB129" s="279"/>
      <c r="BC129" s="279"/>
      <c r="BD129" s="279"/>
      <c r="BE129" s="279"/>
      <c r="BF129" s="279"/>
      <c r="BG129" s="279"/>
      <c r="BH129" s="279"/>
      <c r="BI129" s="279"/>
      <c r="BJ129" s="279"/>
      <c r="BK129" s="279"/>
      <c r="BL129" s="279"/>
      <c r="BM129" s="279"/>
      <c r="BN129" s="279"/>
      <c r="BO129" s="279"/>
      <c r="BP129" s="279"/>
      <c r="BQ129" s="279"/>
      <c r="BR129" s="279"/>
      <c r="BS129" s="279"/>
      <c r="BT129" s="279"/>
      <c r="BU129" s="279"/>
      <c r="BV129" s="279"/>
      <c r="BW129" s="279"/>
      <c r="BX129" s="279"/>
      <c r="BY129" s="279"/>
      <c r="BZ129" s="279"/>
      <c r="CA129" s="279"/>
      <c r="CB129" s="279"/>
      <c r="CC129" s="279"/>
      <c r="CD129" s="279"/>
      <c r="CE129" s="279"/>
      <c r="CF129" s="279"/>
      <c r="CG129" s="279"/>
      <c r="CH129" s="279"/>
      <c r="CI129" s="279"/>
      <c r="CJ129" s="279"/>
      <c r="CK129" s="279"/>
      <c r="CL129" s="279"/>
      <c r="CM129" s="279"/>
      <c r="CN129" s="279"/>
      <c r="CO129" s="279"/>
      <c r="CP129" s="279"/>
      <c r="CQ129" s="279"/>
      <c r="CR129" s="279"/>
      <c r="CS129" s="279"/>
      <c r="CT129" s="279"/>
      <c r="CU129" s="279"/>
      <c r="CV129" s="279"/>
      <c r="CW129" s="279"/>
      <c r="CX129" s="279"/>
      <c r="CY129" s="279"/>
      <c r="CZ129" s="279"/>
      <c r="DA129" s="279"/>
      <c r="DB129" s="279"/>
      <c r="DC129" s="279"/>
      <c r="DD129" s="279"/>
      <c r="DE129" s="279"/>
      <c r="DF129" s="279"/>
      <c r="DG129" s="279"/>
      <c r="DH129" s="279"/>
      <c r="DI129" s="279"/>
      <c r="DJ129" s="279"/>
      <c r="DK129" s="279"/>
      <c r="DL129" s="279"/>
      <c r="DM129" s="279"/>
      <c r="DN129" s="279"/>
      <c r="DO129" s="279"/>
      <c r="DP129" s="279"/>
      <c r="DQ129" s="279"/>
      <c r="DR129" s="279"/>
      <c r="DS129" s="279"/>
      <c r="DT129" s="279"/>
      <c r="DU129" s="279"/>
      <c r="DV129" s="279"/>
      <c r="DW129" s="279"/>
      <c r="DX129" s="279"/>
      <c r="DY129" s="279"/>
      <c r="DZ129" s="279"/>
      <c r="EA129" s="279"/>
      <c r="EB129" s="279"/>
      <c r="EC129" s="279"/>
      <c r="ED129" s="279"/>
      <c r="EE129" s="279"/>
      <c r="EF129" s="279"/>
      <c r="EG129" s="279"/>
      <c r="EH129" s="279"/>
      <c r="EI129" s="279"/>
      <c r="EJ129" s="279"/>
      <c r="EK129" s="279"/>
      <c r="EL129" s="279"/>
      <c r="EM129" s="279"/>
      <c r="EN129" s="279"/>
      <c r="EO129" s="279"/>
      <c r="EP129" s="279"/>
      <c r="EQ129" s="279"/>
      <c r="ER129" s="279"/>
      <c r="ES129" s="279"/>
      <c r="ET129" s="279"/>
      <c r="EU129" s="279"/>
      <c r="EV129" s="279"/>
      <c r="EW129" s="279"/>
      <c r="EX129" s="279"/>
      <c r="EY129" s="279"/>
      <c r="EZ129" s="279"/>
      <c r="FA129" s="279"/>
      <c r="FB129" s="279"/>
      <c r="FC129" s="279"/>
      <c r="FD129" s="279"/>
      <c r="FE129" s="279"/>
      <c r="FF129" s="279"/>
      <c r="FG129" s="279"/>
      <c r="FH129" s="279"/>
      <c r="FI129" s="279"/>
      <c r="FJ129" s="279"/>
      <c r="FK129" s="279"/>
      <c r="FL129" s="279"/>
      <c r="FM129" s="279"/>
      <c r="FN129" s="279"/>
      <c r="FO129" s="279"/>
    </row>
    <row r="130" spans="1:171" s="1" customFormat="1" ht="72.75" hidden="1" customHeight="1" x14ac:dyDescent="0.25">
      <c r="A130" s="1258"/>
      <c r="B130" s="1318" t="s">
        <v>256</v>
      </c>
      <c r="C130" s="1310"/>
      <c r="D130" s="67" t="s">
        <v>253</v>
      </c>
      <c r="E130" s="779">
        <f t="shared" si="16"/>
        <v>480</v>
      </c>
      <c r="F130" s="94">
        <v>40</v>
      </c>
      <c r="G130" s="94">
        <v>40</v>
      </c>
      <c r="H130" s="94">
        <v>40</v>
      </c>
      <c r="I130" s="94">
        <v>40</v>
      </c>
      <c r="J130" s="94">
        <v>40</v>
      </c>
      <c r="K130" s="94">
        <v>40</v>
      </c>
      <c r="L130" s="94">
        <v>40</v>
      </c>
      <c r="M130" s="94">
        <v>40</v>
      </c>
      <c r="N130" s="94">
        <v>40</v>
      </c>
      <c r="O130" s="94">
        <v>40</v>
      </c>
      <c r="P130" s="94">
        <v>40</v>
      </c>
      <c r="Q130" s="94">
        <v>40</v>
      </c>
      <c r="R130" s="24"/>
      <c r="S130" s="1381" t="s">
        <v>191</v>
      </c>
      <c r="T130" s="67" t="s">
        <v>146</v>
      </c>
      <c r="U130" s="594" t="s">
        <v>246</v>
      </c>
      <c r="V130" s="589" t="s">
        <v>60</v>
      </c>
      <c r="W130" s="572" t="s">
        <v>699</v>
      </c>
      <c r="X130" s="431">
        <v>10200</v>
      </c>
      <c r="Y130" s="302"/>
      <c r="Z130" s="302"/>
      <c r="AA130" s="302"/>
      <c r="AB130" s="61"/>
      <c r="AC130" s="61"/>
      <c r="AD130" s="61">
        <f>+X130</f>
        <v>10200</v>
      </c>
      <c r="AE130" s="61"/>
      <c r="AF130" s="62"/>
      <c r="AG130" s="77"/>
      <c r="AH130" s="61"/>
      <c r="AI130" s="61"/>
      <c r="AJ130" s="62"/>
      <c r="AK130" s="77"/>
      <c r="AL130" s="61"/>
      <c r="AM130" s="61"/>
      <c r="AN130" s="62"/>
      <c r="AO130" s="19">
        <f t="shared" si="17"/>
        <v>10200</v>
      </c>
    </row>
    <row r="131" spans="1:171" s="1" customFormat="1" ht="72.75" hidden="1" customHeight="1" x14ac:dyDescent="0.25">
      <c r="A131" s="1258"/>
      <c r="B131" s="1319"/>
      <c r="C131" s="1310"/>
      <c r="D131" s="45" t="s">
        <v>254</v>
      </c>
      <c r="E131" s="231">
        <f t="shared" si="16"/>
        <v>88</v>
      </c>
      <c r="F131" s="764">
        <v>6</v>
      </c>
      <c r="G131" s="764">
        <v>8</v>
      </c>
      <c r="H131" s="764">
        <v>8</v>
      </c>
      <c r="I131" s="764">
        <v>6</v>
      </c>
      <c r="J131" s="764">
        <v>8</v>
      </c>
      <c r="K131" s="764">
        <v>8</v>
      </c>
      <c r="L131" s="764">
        <v>6</v>
      </c>
      <c r="M131" s="764">
        <v>6</v>
      </c>
      <c r="N131" s="764">
        <v>8</v>
      </c>
      <c r="O131" s="764">
        <v>8</v>
      </c>
      <c r="P131" s="764">
        <v>8</v>
      </c>
      <c r="Q131" s="764">
        <v>8</v>
      </c>
      <c r="R131" s="22"/>
      <c r="S131" s="1382"/>
      <c r="T131" s="64" t="s">
        <v>149</v>
      </c>
      <c r="U131" s="1385" t="s">
        <v>247</v>
      </c>
      <c r="V131" s="1294" t="s">
        <v>74</v>
      </c>
      <c r="W131" s="1294" t="s">
        <v>236</v>
      </c>
      <c r="X131" s="1389">
        <v>12000</v>
      </c>
      <c r="Y131" s="1301">
        <f>+X131*0.12</f>
        <v>1440</v>
      </c>
      <c r="Z131" s="1301">
        <f>+X131+Y131</f>
        <v>13440</v>
      </c>
      <c r="AA131" s="1446">
        <v>43994</v>
      </c>
      <c r="AB131" s="36"/>
      <c r="AC131" s="36"/>
      <c r="AD131" s="36"/>
      <c r="AE131" s="36">
        <f>+X131</f>
        <v>12000</v>
      </c>
      <c r="AF131" s="36"/>
      <c r="AG131" s="36"/>
      <c r="AH131" s="36"/>
      <c r="AI131" s="36"/>
      <c r="AJ131" s="36"/>
      <c r="AK131" s="36"/>
      <c r="AL131" s="36"/>
      <c r="AM131" s="36"/>
      <c r="AN131" s="37"/>
      <c r="AO131" s="19">
        <f t="shared" si="17"/>
        <v>12000</v>
      </c>
    </row>
    <row r="132" spans="1:171" s="1" customFormat="1" ht="72.75" hidden="1" customHeight="1" x14ac:dyDescent="0.25">
      <c r="A132" s="1258"/>
      <c r="B132" s="1319"/>
      <c r="C132" s="1310"/>
      <c r="D132" s="45" t="s">
        <v>274</v>
      </c>
      <c r="E132" s="231">
        <v>7</v>
      </c>
      <c r="F132" s="764">
        <v>0</v>
      </c>
      <c r="G132" s="764">
        <v>0</v>
      </c>
      <c r="H132" s="764">
        <v>0</v>
      </c>
      <c r="I132" s="764">
        <v>0</v>
      </c>
      <c r="J132" s="764">
        <v>1</v>
      </c>
      <c r="K132" s="764">
        <v>0</v>
      </c>
      <c r="L132" s="764">
        <v>1</v>
      </c>
      <c r="M132" s="764">
        <v>1</v>
      </c>
      <c r="N132" s="764">
        <v>1</v>
      </c>
      <c r="O132" s="764">
        <v>2</v>
      </c>
      <c r="P132" s="764">
        <v>1</v>
      </c>
      <c r="Q132" s="764">
        <v>0</v>
      </c>
      <c r="R132" s="22"/>
      <c r="S132" s="1382"/>
      <c r="T132" s="64" t="s">
        <v>150</v>
      </c>
      <c r="U132" s="1382"/>
      <c r="V132" s="1295"/>
      <c r="W132" s="1295"/>
      <c r="X132" s="1390"/>
      <c r="Y132" s="1302"/>
      <c r="Z132" s="1302"/>
      <c r="AA132" s="1447"/>
      <c r="AB132" s="36"/>
      <c r="AC132" s="36"/>
      <c r="AD132" s="36"/>
      <c r="AE132" s="36"/>
      <c r="AF132" s="36"/>
      <c r="AG132" s="36"/>
      <c r="AH132" s="36">
        <v>1920</v>
      </c>
      <c r="AI132" s="36"/>
      <c r="AJ132" s="36"/>
      <c r="AK132" s="36"/>
      <c r="AL132" s="36"/>
      <c r="AM132" s="36"/>
      <c r="AN132" s="37"/>
      <c r="AO132" s="19">
        <f t="shared" si="17"/>
        <v>1920</v>
      </c>
    </row>
    <row r="133" spans="1:171" s="1" customFormat="1" ht="71.25" hidden="1" customHeight="1" x14ac:dyDescent="0.25">
      <c r="A133" s="1258"/>
      <c r="B133" s="1319"/>
      <c r="C133" s="1310"/>
      <c r="D133" s="45" t="s">
        <v>272</v>
      </c>
      <c r="E133" s="231">
        <f>SUM(F133:Q133)</f>
        <v>26</v>
      </c>
      <c r="F133" s="764">
        <v>1</v>
      </c>
      <c r="G133" s="764">
        <v>3</v>
      </c>
      <c r="H133" s="764">
        <v>2</v>
      </c>
      <c r="I133" s="764">
        <v>2</v>
      </c>
      <c r="J133" s="764">
        <v>5</v>
      </c>
      <c r="K133" s="764">
        <v>3</v>
      </c>
      <c r="L133" s="764">
        <v>3</v>
      </c>
      <c r="M133" s="764">
        <v>2</v>
      </c>
      <c r="N133" s="764">
        <v>2</v>
      </c>
      <c r="O133" s="764">
        <v>2</v>
      </c>
      <c r="P133" s="764">
        <v>1</v>
      </c>
      <c r="Q133" s="764">
        <v>0</v>
      </c>
      <c r="R133" s="22"/>
      <c r="S133" s="1382"/>
      <c r="T133" s="64" t="s">
        <v>151</v>
      </c>
      <c r="U133" s="1418"/>
      <c r="V133" s="1297"/>
      <c r="W133" s="1297"/>
      <c r="X133" s="1421"/>
      <c r="Y133" s="1392"/>
      <c r="Z133" s="1392"/>
      <c r="AA133" s="1448"/>
      <c r="AB133" s="36"/>
      <c r="AC133" s="36"/>
      <c r="AD133" s="36"/>
      <c r="AE133" s="36">
        <f>+X133</f>
        <v>0</v>
      </c>
      <c r="AF133" s="36"/>
      <c r="AG133" s="36"/>
      <c r="AH133" s="36"/>
      <c r="AI133" s="36"/>
      <c r="AJ133" s="36"/>
      <c r="AK133" s="36"/>
      <c r="AL133" s="36"/>
      <c r="AM133" s="36"/>
      <c r="AN133" s="37"/>
      <c r="AO133" s="19">
        <f t="shared" si="17"/>
        <v>0</v>
      </c>
    </row>
    <row r="134" spans="1:171" s="1" customFormat="1" ht="71.25" hidden="1" customHeight="1" x14ac:dyDescent="0.25">
      <c r="A134" s="1258"/>
      <c r="B134" s="1320"/>
      <c r="C134" s="1310"/>
      <c r="D134" s="45" t="s">
        <v>240</v>
      </c>
      <c r="E134" s="835">
        <f>SUM(F134:Q134)</f>
        <v>2</v>
      </c>
      <c r="F134" s="836">
        <v>0</v>
      </c>
      <c r="G134" s="836">
        <v>0</v>
      </c>
      <c r="H134" s="836">
        <v>0</v>
      </c>
      <c r="I134" s="836">
        <v>0</v>
      </c>
      <c r="J134" s="836">
        <v>0</v>
      </c>
      <c r="K134" s="836">
        <v>1</v>
      </c>
      <c r="L134" s="836">
        <v>0</v>
      </c>
      <c r="M134" s="836">
        <v>0</v>
      </c>
      <c r="N134" s="836">
        <v>0</v>
      </c>
      <c r="O134" s="836">
        <v>1</v>
      </c>
      <c r="P134" s="836">
        <v>0</v>
      </c>
      <c r="Q134" s="836">
        <v>0</v>
      </c>
      <c r="R134" s="22"/>
      <c r="S134" s="1292"/>
      <c r="T134" s="64" t="s">
        <v>152</v>
      </c>
      <c r="U134" s="110" t="s">
        <v>249</v>
      </c>
      <c r="V134" s="784" t="s">
        <v>65</v>
      </c>
      <c r="W134" s="311" t="s">
        <v>250</v>
      </c>
      <c r="X134" s="781">
        <v>15000</v>
      </c>
      <c r="Y134" s="781"/>
      <c r="Z134" s="781"/>
      <c r="AA134" s="781"/>
      <c r="AB134" s="36"/>
      <c r="AC134" s="36"/>
      <c r="AD134" s="36"/>
      <c r="AE134" s="36"/>
      <c r="AF134" s="36">
        <f>+X134</f>
        <v>15000</v>
      </c>
      <c r="AG134" s="36"/>
      <c r="AH134" s="36"/>
      <c r="AI134" s="36"/>
      <c r="AJ134" s="36"/>
      <c r="AK134" s="36"/>
      <c r="AL134" s="36"/>
      <c r="AM134" s="36"/>
      <c r="AN134" s="37"/>
      <c r="AO134" s="19">
        <f t="shared" si="17"/>
        <v>15000</v>
      </c>
    </row>
    <row r="135" spans="1:171" s="1" customFormat="1" ht="71.25" hidden="1" customHeight="1" x14ac:dyDescent="0.25">
      <c r="A135" s="1258"/>
      <c r="B135" s="1319"/>
      <c r="C135" s="1310"/>
      <c r="D135" s="45" t="s">
        <v>255</v>
      </c>
      <c r="E135" s="231">
        <f>SUM(F135:Q135)</f>
        <v>44</v>
      </c>
      <c r="F135" s="764">
        <v>3</v>
      </c>
      <c r="G135" s="764">
        <v>3</v>
      </c>
      <c r="H135" s="764">
        <v>3</v>
      </c>
      <c r="I135" s="764">
        <v>4</v>
      </c>
      <c r="J135" s="764">
        <v>3</v>
      </c>
      <c r="K135" s="764">
        <v>4</v>
      </c>
      <c r="L135" s="764">
        <v>4</v>
      </c>
      <c r="M135" s="764">
        <v>4</v>
      </c>
      <c r="N135" s="764">
        <v>4</v>
      </c>
      <c r="O135" s="764">
        <v>4</v>
      </c>
      <c r="P135" s="764">
        <v>4</v>
      </c>
      <c r="Q135" s="764">
        <v>4</v>
      </c>
      <c r="R135" s="22"/>
      <c r="S135" s="1382"/>
      <c r="T135" s="1316" t="s">
        <v>203</v>
      </c>
      <c r="U135" s="110" t="s">
        <v>251</v>
      </c>
      <c r="V135" s="785" t="s">
        <v>49</v>
      </c>
      <c r="W135" s="815" t="s">
        <v>122</v>
      </c>
      <c r="X135" s="257">
        <v>1600</v>
      </c>
      <c r="Y135" s="257" t="s">
        <v>823</v>
      </c>
      <c r="Z135" s="257"/>
      <c r="AA135" s="257"/>
      <c r="AB135" s="36"/>
      <c r="AC135" s="36"/>
      <c r="AD135" s="36"/>
      <c r="AE135" s="36"/>
      <c r="AF135" s="36">
        <f>+X135</f>
        <v>1600</v>
      </c>
      <c r="AG135" s="36"/>
      <c r="AH135" s="36"/>
      <c r="AI135" s="36"/>
      <c r="AJ135" s="36"/>
      <c r="AK135" s="36"/>
      <c r="AL135" s="36"/>
      <c r="AM135" s="36"/>
      <c r="AN135" s="37"/>
      <c r="AO135" s="19">
        <f t="shared" si="17"/>
        <v>1600</v>
      </c>
    </row>
    <row r="136" spans="1:171" s="1" customFormat="1" ht="71.25" hidden="1" customHeight="1" thickBot="1" x14ac:dyDescent="0.25">
      <c r="A136" s="1258"/>
      <c r="B136" s="1320"/>
      <c r="C136" s="1310"/>
      <c r="D136" s="63" t="s">
        <v>200</v>
      </c>
      <c r="E136" s="830">
        <f>SUM(F136:Q136)</f>
        <v>16</v>
      </c>
      <c r="F136" s="755">
        <v>1</v>
      </c>
      <c r="G136" s="755">
        <v>1</v>
      </c>
      <c r="H136" s="755">
        <v>1</v>
      </c>
      <c r="I136" s="755">
        <v>1</v>
      </c>
      <c r="J136" s="755">
        <v>1</v>
      </c>
      <c r="K136" s="755">
        <v>2</v>
      </c>
      <c r="L136" s="755">
        <v>1</v>
      </c>
      <c r="M136" s="755">
        <v>2</v>
      </c>
      <c r="N136" s="755">
        <v>2</v>
      </c>
      <c r="O136" s="755">
        <v>2</v>
      </c>
      <c r="P136" s="755">
        <v>1</v>
      </c>
      <c r="Q136" s="755">
        <v>1</v>
      </c>
      <c r="R136" s="50"/>
      <c r="S136" s="1292"/>
      <c r="T136" s="1317"/>
      <c r="U136" s="330" t="s">
        <v>252</v>
      </c>
      <c r="V136" s="812" t="s">
        <v>65</v>
      </c>
      <c r="W136" s="306" t="s">
        <v>250</v>
      </c>
      <c r="X136" s="370">
        <v>7000</v>
      </c>
      <c r="Y136" s="370"/>
      <c r="Z136" s="370"/>
      <c r="AA136" s="370"/>
      <c r="AB136" s="35"/>
      <c r="AC136" s="35"/>
      <c r="AD136" s="35"/>
      <c r="AE136" s="35"/>
      <c r="AF136" s="35"/>
      <c r="AG136" s="35"/>
      <c r="AH136" s="35">
        <f>+X136</f>
        <v>7000</v>
      </c>
      <c r="AI136" s="35"/>
      <c r="AJ136" s="35"/>
      <c r="AK136" s="35"/>
      <c r="AL136" s="35"/>
      <c r="AM136" s="35"/>
      <c r="AN136" s="39"/>
      <c r="AO136" s="19">
        <f t="shared" si="17"/>
        <v>7000</v>
      </c>
    </row>
    <row r="137" spans="1:171" s="1" customFormat="1" ht="71.25" hidden="1" customHeight="1" x14ac:dyDescent="0.25">
      <c r="A137" s="1258"/>
      <c r="B137" s="1416" t="s">
        <v>273</v>
      </c>
      <c r="C137" s="1310"/>
      <c r="D137" s="1451" t="s">
        <v>269</v>
      </c>
      <c r="E137" s="1453" t="s">
        <v>270</v>
      </c>
      <c r="F137" s="1455" t="s">
        <v>270</v>
      </c>
      <c r="G137" s="1455" t="s">
        <v>270</v>
      </c>
      <c r="H137" s="1455" t="s">
        <v>270</v>
      </c>
      <c r="I137" s="1455" t="s">
        <v>270</v>
      </c>
      <c r="J137" s="1455" t="s">
        <v>270</v>
      </c>
      <c r="K137" s="1455" t="s">
        <v>270</v>
      </c>
      <c r="L137" s="1455" t="s">
        <v>270</v>
      </c>
      <c r="M137" s="1455" t="s">
        <v>270</v>
      </c>
      <c r="N137" s="1455" t="s">
        <v>270</v>
      </c>
      <c r="O137" s="1455" t="s">
        <v>270</v>
      </c>
      <c r="P137" s="1455" t="s">
        <v>270</v>
      </c>
      <c r="Q137" s="1455" t="s">
        <v>270</v>
      </c>
      <c r="R137" s="24"/>
      <c r="S137" s="1463" t="s">
        <v>191</v>
      </c>
      <c r="T137" s="1467" t="s">
        <v>146</v>
      </c>
      <c r="U137" s="621" t="s">
        <v>257</v>
      </c>
      <c r="V137" s="622" t="s">
        <v>60</v>
      </c>
      <c r="W137" s="572" t="s">
        <v>699</v>
      </c>
      <c r="X137" s="431">
        <v>11424</v>
      </c>
      <c r="Y137" s="302"/>
      <c r="Z137" s="302"/>
      <c r="AA137" s="302"/>
      <c r="AB137" s="61"/>
      <c r="AC137" s="61"/>
      <c r="AD137" s="61"/>
      <c r="AE137" s="61"/>
      <c r="AF137" s="61">
        <f>+X137</f>
        <v>11424</v>
      </c>
      <c r="AG137" s="61"/>
      <c r="AH137" s="61"/>
      <c r="AI137" s="61"/>
      <c r="AJ137" s="61"/>
      <c r="AK137" s="61"/>
      <c r="AL137" s="61"/>
      <c r="AM137" s="61"/>
      <c r="AN137" s="62"/>
      <c r="AO137" s="19">
        <f t="shared" si="17"/>
        <v>11424</v>
      </c>
    </row>
    <row r="138" spans="1:171" s="1" customFormat="1" ht="71.25" hidden="1" customHeight="1" x14ac:dyDescent="0.25">
      <c r="A138" s="1258"/>
      <c r="B138" s="1417"/>
      <c r="C138" s="1310"/>
      <c r="D138" s="1452"/>
      <c r="E138" s="1454"/>
      <c r="F138" s="1456"/>
      <c r="G138" s="1456"/>
      <c r="H138" s="1456"/>
      <c r="I138" s="1456"/>
      <c r="J138" s="1456"/>
      <c r="K138" s="1456"/>
      <c r="L138" s="1456"/>
      <c r="M138" s="1456"/>
      <c r="N138" s="1456"/>
      <c r="O138" s="1456"/>
      <c r="P138" s="1456"/>
      <c r="Q138" s="1456"/>
      <c r="R138" s="22"/>
      <c r="S138" s="1464"/>
      <c r="T138" s="1468"/>
      <c r="U138" s="21" t="s">
        <v>258</v>
      </c>
      <c r="V138" s="542" t="s">
        <v>74</v>
      </c>
      <c r="W138" s="543" t="s">
        <v>236</v>
      </c>
      <c r="X138" s="535">
        <v>14151.79</v>
      </c>
      <c r="Y138" s="353">
        <f>+X138*0.12</f>
        <v>1698.2148</v>
      </c>
      <c r="Z138" s="353">
        <f>+X138+Y138</f>
        <v>15850.004800000001</v>
      </c>
      <c r="AA138" s="462">
        <v>43580</v>
      </c>
      <c r="AB138" s="464" t="s">
        <v>781</v>
      </c>
      <c r="AC138" s="464" t="s">
        <v>781</v>
      </c>
      <c r="AD138" s="36">
        <f>+X138</f>
        <v>14151.79</v>
      </c>
      <c r="AE138" s="36"/>
      <c r="AF138" s="36"/>
      <c r="AG138" s="36"/>
      <c r="AH138" s="36"/>
      <c r="AI138" s="36"/>
      <c r="AJ138" s="36"/>
      <c r="AK138" s="36"/>
      <c r="AL138" s="36"/>
      <c r="AM138" s="36"/>
      <c r="AN138" s="37"/>
      <c r="AO138" s="19" t="e">
        <f t="shared" si="17"/>
        <v>#VALUE!</v>
      </c>
    </row>
    <row r="139" spans="1:171" s="1" customFormat="1" ht="71.25" hidden="1" customHeight="1" x14ac:dyDescent="0.25">
      <c r="A139" s="1258"/>
      <c r="B139" s="1417"/>
      <c r="C139" s="1310"/>
      <c r="D139" s="1452" t="s">
        <v>186</v>
      </c>
      <c r="E139" s="1454" t="s">
        <v>271</v>
      </c>
      <c r="F139" s="1456" t="s">
        <v>271</v>
      </c>
      <c r="G139" s="1456" t="s">
        <v>271</v>
      </c>
      <c r="H139" s="1456" t="s">
        <v>271</v>
      </c>
      <c r="I139" s="1456" t="s">
        <v>271</v>
      </c>
      <c r="J139" s="1456" t="s">
        <v>271</v>
      </c>
      <c r="K139" s="1456" t="s">
        <v>271</v>
      </c>
      <c r="L139" s="1456" t="s">
        <v>271</v>
      </c>
      <c r="M139" s="1456" t="s">
        <v>271</v>
      </c>
      <c r="N139" s="1456" t="s">
        <v>271</v>
      </c>
      <c r="O139" s="1456" t="s">
        <v>271</v>
      </c>
      <c r="P139" s="1456" t="s">
        <v>271</v>
      </c>
      <c r="Q139" s="1456" t="s">
        <v>271</v>
      </c>
      <c r="R139" s="22"/>
      <c r="S139" s="1464"/>
      <c r="T139" s="1468" t="s">
        <v>149</v>
      </c>
      <c r="U139" s="45" t="s">
        <v>259</v>
      </c>
      <c r="V139" s="542" t="s">
        <v>74</v>
      </c>
      <c r="W139" s="543" t="s">
        <v>236</v>
      </c>
      <c r="X139" s="535">
        <v>1500</v>
      </c>
      <c r="Y139" s="353">
        <f>+X139*0.12</f>
        <v>180</v>
      </c>
      <c r="Z139" s="353">
        <f>+X139+Y139</f>
        <v>1680</v>
      </c>
      <c r="AA139" s="462">
        <v>43790</v>
      </c>
      <c r="AB139" s="464" t="s">
        <v>782</v>
      </c>
      <c r="AC139" s="464" t="s">
        <v>782</v>
      </c>
      <c r="AD139" s="36"/>
      <c r="AE139" s="36"/>
      <c r="AF139" s="36"/>
      <c r="AG139" s="36"/>
      <c r="AH139" s="36"/>
      <c r="AI139" s="36"/>
      <c r="AJ139" s="36"/>
      <c r="AK139" s="464">
        <f>+X139</f>
        <v>1500</v>
      </c>
      <c r="AL139" s="36"/>
      <c r="AM139" s="36"/>
      <c r="AN139" s="37"/>
      <c r="AO139" s="19" t="e">
        <f t="shared" si="17"/>
        <v>#VALUE!</v>
      </c>
    </row>
    <row r="140" spans="1:171" s="1" customFormat="1" ht="71.25" hidden="1" customHeight="1" x14ac:dyDescent="0.25">
      <c r="A140" s="1258"/>
      <c r="B140" s="1449"/>
      <c r="C140" s="1310"/>
      <c r="D140" s="1452"/>
      <c r="E140" s="1471"/>
      <c r="F140" s="1469"/>
      <c r="G140" s="1469"/>
      <c r="H140" s="1469"/>
      <c r="I140" s="1469"/>
      <c r="J140" s="1469"/>
      <c r="K140" s="1469"/>
      <c r="L140" s="1469"/>
      <c r="M140" s="1469"/>
      <c r="N140" s="1469"/>
      <c r="O140" s="1469"/>
      <c r="P140" s="1469"/>
      <c r="Q140" s="1469"/>
      <c r="R140" s="22"/>
      <c r="S140" s="1465"/>
      <c r="T140" s="1470"/>
      <c r="U140" s="110" t="s">
        <v>264</v>
      </c>
      <c r="V140" s="42" t="s">
        <v>65</v>
      </c>
      <c r="W140" s="45" t="s">
        <v>250</v>
      </c>
      <c r="X140" s="781">
        <v>2500</v>
      </c>
      <c r="Y140" s="781"/>
      <c r="Z140" s="781"/>
      <c r="AA140" s="781"/>
      <c r="AB140" s="36"/>
      <c r="AC140" s="36"/>
      <c r="AD140" s="36"/>
      <c r="AE140" s="36"/>
      <c r="AF140" s="36">
        <f>+X140</f>
        <v>2500</v>
      </c>
      <c r="AG140" s="36"/>
      <c r="AH140" s="36"/>
      <c r="AI140" s="36"/>
      <c r="AJ140" s="36"/>
      <c r="AK140" s="36"/>
      <c r="AL140" s="36"/>
      <c r="AM140" s="36"/>
      <c r="AN140" s="37"/>
      <c r="AO140" s="19">
        <f t="shared" si="17"/>
        <v>2500</v>
      </c>
    </row>
    <row r="141" spans="1:171" s="1" customFormat="1" ht="71.25" hidden="1" customHeight="1" x14ac:dyDescent="0.25">
      <c r="A141" s="1258"/>
      <c r="B141" s="1449"/>
      <c r="C141" s="1310"/>
      <c r="D141" s="1452" t="s">
        <v>187</v>
      </c>
      <c r="E141" s="1471">
        <v>42</v>
      </c>
      <c r="F141" s="1469">
        <v>3</v>
      </c>
      <c r="G141" s="1469">
        <v>4</v>
      </c>
      <c r="H141" s="1469">
        <v>2</v>
      </c>
      <c r="I141" s="1469">
        <v>3</v>
      </c>
      <c r="J141" s="1469">
        <v>3</v>
      </c>
      <c r="K141" s="1469">
        <v>4</v>
      </c>
      <c r="L141" s="1469">
        <v>3</v>
      </c>
      <c r="M141" s="1469">
        <v>4</v>
      </c>
      <c r="N141" s="1469">
        <v>4</v>
      </c>
      <c r="O141" s="1469">
        <v>4</v>
      </c>
      <c r="P141" s="1469">
        <v>3</v>
      </c>
      <c r="Q141" s="1469">
        <v>5</v>
      </c>
      <c r="R141" s="22"/>
      <c r="S141" s="1465"/>
      <c r="T141" s="1465" t="s">
        <v>150</v>
      </c>
      <c r="U141" s="110" t="s">
        <v>263</v>
      </c>
      <c r="V141" s="42" t="s">
        <v>65</v>
      </c>
      <c r="W141" s="45" t="s">
        <v>250</v>
      </c>
      <c r="X141" s="781">
        <v>15797.6</v>
      </c>
      <c r="Y141" s="781"/>
      <c r="Z141" s="781"/>
      <c r="AA141" s="781"/>
      <c r="AB141" s="36"/>
      <c r="AC141" s="36"/>
      <c r="AD141" s="36"/>
      <c r="AE141" s="36"/>
      <c r="AF141" s="36"/>
      <c r="AG141" s="36"/>
      <c r="AH141" s="36">
        <f>+X141</f>
        <v>15797.6</v>
      </c>
      <c r="AI141" s="36"/>
      <c r="AJ141" s="36"/>
      <c r="AK141" s="36"/>
      <c r="AL141" s="36"/>
      <c r="AM141" s="36"/>
      <c r="AN141" s="37"/>
      <c r="AO141" s="19">
        <f t="shared" si="17"/>
        <v>15797.6</v>
      </c>
    </row>
    <row r="142" spans="1:171" s="1" customFormat="1" ht="71.25" hidden="1" customHeight="1" x14ac:dyDescent="0.25">
      <c r="A142" s="1258"/>
      <c r="B142" s="1449"/>
      <c r="C142" s="1310"/>
      <c r="D142" s="1452"/>
      <c r="E142" s="1471"/>
      <c r="F142" s="1469"/>
      <c r="G142" s="1469"/>
      <c r="H142" s="1469"/>
      <c r="I142" s="1469"/>
      <c r="J142" s="1469"/>
      <c r="K142" s="1469"/>
      <c r="L142" s="1469"/>
      <c r="M142" s="1469"/>
      <c r="N142" s="1469"/>
      <c r="O142" s="1469"/>
      <c r="P142" s="1469"/>
      <c r="Q142" s="1469"/>
      <c r="R142" s="22"/>
      <c r="S142" s="1465"/>
      <c r="T142" s="1465"/>
      <c r="U142" s="703" t="s">
        <v>265</v>
      </c>
      <c r="V142" s="704" t="s">
        <v>65</v>
      </c>
      <c r="W142" s="705" t="s">
        <v>250</v>
      </c>
      <c r="X142" s="706">
        <v>30000</v>
      </c>
      <c r="Y142" s="781"/>
      <c r="Z142" s="781"/>
      <c r="AA142" s="781"/>
      <c r="AB142" s="36"/>
      <c r="AC142" s="36"/>
      <c r="AD142" s="36"/>
      <c r="AE142" s="36"/>
      <c r="AF142" s="36"/>
      <c r="AG142" s="36">
        <f>+X142</f>
        <v>30000</v>
      </c>
      <c r="AH142" s="36"/>
      <c r="AI142" s="36"/>
      <c r="AJ142" s="36"/>
      <c r="AK142" s="36"/>
      <c r="AL142" s="36"/>
      <c r="AM142" s="36"/>
      <c r="AN142" s="37"/>
      <c r="AO142" s="19">
        <f t="shared" si="17"/>
        <v>30000</v>
      </c>
    </row>
    <row r="143" spans="1:171" s="1" customFormat="1" ht="71.25" hidden="1" customHeight="1" x14ac:dyDescent="0.25">
      <c r="A143" s="1258"/>
      <c r="B143" s="1449"/>
      <c r="C143" s="1310"/>
      <c r="D143" s="1452" t="s">
        <v>272</v>
      </c>
      <c r="E143" s="1471">
        <v>34</v>
      </c>
      <c r="F143" s="1469">
        <v>4</v>
      </c>
      <c r="G143" s="1469">
        <v>5</v>
      </c>
      <c r="H143" s="1469">
        <v>2</v>
      </c>
      <c r="I143" s="1469">
        <v>4</v>
      </c>
      <c r="J143" s="1469">
        <v>2</v>
      </c>
      <c r="K143" s="1469">
        <v>2</v>
      </c>
      <c r="L143" s="1469">
        <v>3</v>
      </c>
      <c r="M143" s="1469">
        <v>3</v>
      </c>
      <c r="N143" s="1469">
        <v>3</v>
      </c>
      <c r="O143" s="1469">
        <v>2</v>
      </c>
      <c r="P143" s="1469">
        <v>2</v>
      </c>
      <c r="Q143" s="1469">
        <v>2</v>
      </c>
      <c r="R143" s="22"/>
      <c r="S143" s="1465"/>
      <c r="T143" s="1316" t="s">
        <v>275</v>
      </c>
      <c r="U143" s="144" t="s">
        <v>262</v>
      </c>
      <c r="V143" s="42" t="s">
        <v>65</v>
      </c>
      <c r="W143" s="45" t="s">
        <v>250</v>
      </c>
      <c r="X143" s="781">
        <v>17000</v>
      </c>
      <c r="Y143" s="781"/>
      <c r="Z143" s="781"/>
      <c r="AA143" s="781"/>
      <c r="AB143" s="36"/>
      <c r="AC143" s="36"/>
      <c r="AD143" s="36"/>
      <c r="AE143" s="36"/>
      <c r="AF143" s="36"/>
      <c r="AG143" s="36"/>
      <c r="AH143" s="36"/>
      <c r="AI143" s="36"/>
      <c r="AJ143" s="36">
        <f>+X143</f>
        <v>17000</v>
      </c>
      <c r="AK143" s="36"/>
      <c r="AL143" s="36"/>
      <c r="AM143" s="36"/>
      <c r="AN143" s="37"/>
      <c r="AO143" s="19">
        <f t="shared" si="17"/>
        <v>17000</v>
      </c>
    </row>
    <row r="144" spans="1:171" s="1" customFormat="1" ht="71.25" hidden="1" customHeight="1" x14ac:dyDescent="0.25">
      <c r="A144" s="1258"/>
      <c r="B144" s="1417"/>
      <c r="C144" s="1310"/>
      <c r="D144" s="1452"/>
      <c r="E144" s="1454"/>
      <c r="F144" s="1456"/>
      <c r="G144" s="1456"/>
      <c r="H144" s="1456"/>
      <c r="I144" s="1456"/>
      <c r="J144" s="1456"/>
      <c r="K144" s="1456"/>
      <c r="L144" s="1456"/>
      <c r="M144" s="1456"/>
      <c r="N144" s="1456"/>
      <c r="O144" s="1456"/>
      <c r="P144" s="1456"/>
      <c r="Q144" s="1456"/>
      <c r="R144" s="22"/>
      <c r="S144" s="1466"/>
      <c r="T144" s="1470"/>
      <c r="U144" s="110" t="s">
        <v>266</v>
      </c>
      <c r="V144" s="42" t="s">
        <v>49</v>
      </c>
      <c r="W144" s="815" t="s">
        <v>122</v>
      </c>
      <c r="X144" s="257">
        <v>1000</v>
      </c>
      <c r="Y144" s="257" t="s">
        <v>823</v>
      </c>
      <c r="Z144" s="257"/>
      <c r="AA144" s="257"/>
      <c r="AB144" s="36"/>
      <c r="AC144" s="36"/>
      <c r="AD144" s="36"/>
      <c r="AE144" s="36"/>
      <c r="AF144" s="36">
        <f>+X144</f>
        <v>1000</v>
      </c>
      <c r="AG144" s="36"/>
      <c r="AH144" s="22"/>
      <c r="AI144" s="22"/>
      <c r="AJ144" s="22"/>
      <c r="AK144" s="22"/>
      <c r="AL144" s="22"/>
      <c r="AM144" s="22"/>
      <c r="AN144" s="80"/>
      <c r="AO144" s="19">
        <f t="shared" si="17"/>
        <v>1000</v>
      </c>
    </row>
    <row r="145" spans="1:171" s="1" customFormat="1" ht="71.25" hidden="1" customHeight="1" x14ac:dyDescent="0.25">
      <c r="A145" s="1258"/>
      <c r="B145" s="1417"/>
      <c r="C145" s="1310"/>
      <c r="D145" s="1452" t="s">
        <v>240</v>
      </c>
      <c r="E145" s="1454">
        <v>2</v>
      </c>
      <c r="F145" s="1454"/>
      <c r="G145" s="1454"/>
      <c r="H145" s="1454"/>
      <c r="I145" s="1454"/>
      <c r="J145" s="1454"/>
      <c r="K145" s="1456"/>
      <c r="L145" s="1456">
        <v>1</v>
      </c>
      <c r="M145" s="1456"/>
      <c r="N145" s="1456"/>
      <c r="O145" s="1456"/>
      <c r="P145" s="1456"/>
      <c r="Q145" s="1456">
        <v>1</v>
      </c>
      <c r="R145" s="22"/>
      <c r="S145" s="1464"/>
      <c r="T145" s="1384" t="s">
        <v>152</v>
      </c>
      <c r="U145" s="623" t="s">
        <v>814</v>
      </c>
      <c r="V145" s="624" t="s">
        <v>60</v>
      </c>
      <c r="W145" s="625" t="s">
        <v>699</v>
      </c>
      <c r="X145" s="626">
        <v>1500</v>
      </c>
      <c r="Y145" s="257">
        <f>+X145*0.12</f>
        <v>180</v>
      </c>
      <c r="Z145" s="257">
        <f>+X145+Y145</f>
        <v>1680</v>
      </c>
      <c r="AA145" s="462">
        <v>43863</v>
      </c>
      <c r="AB145" s="79"/>
      <c r="AC145" s="79"/>
      <c r="AD145" s="36"/>
      <c r="AE145" s="36"/>
      <c r="AF145" s="36">
        <f>+X145</f>
        <v>1500</v>
      </c>
      <c r="AG145" s="36"/>
      <c r="AH145" s="22"/>
      <c r="AI145" s="22"/>
      <c r="AJ145" s="22"/>
      <c r="AK145" s="22"/>
      <c r="AL145" s="22"/>
      <c r="AM145" s="22"/>
      <c r="AN145" s="80"/>
      <c r="AO145" s="19">
        <f t="shared" si="17"/>
        <v>1500</v>
      </c>
    </row>
    <row r="146" spans="1:171" s="1" customFormat="1" ht="71.25" hidden="1" customHeight="1" x14ac:dyDescent="0.25">
      <c r="A146" s="1258"/>
      <c r="B146" s="1417"/>
      <c r="C146" s="1310"/>
      <c r="D146" s="1452"/>
      <c r="E146" s="1454"/>
      <c r="F146" s="1454"/>
      <c r="G146" s="1454"/>
      <c r="H146" s="1454"/>
      <c r="I146" s="1454"/>
      <c r="J146" s="1454"/>
      <c r="K146" s="1456"/>
      <c r="L146" s="1456"/>
      <c r="M146" s="1456"/>
      <c r="N146" s="1456"/>
      <c r="O146" s="1456"/>
      <c r="P146" s="1456"/>
      <c r="Q146" s="1456"/>
      <c r="R146" s="22"/>
      <c r="S146" s="1464"/>
      <c r="T146" s="1468"/>
      <c r="U146" s="26" t="s">
        <v>267</v>
      </c>
      <c r="V146" s="833" t="s">
        <v>156</v>
      </c>
      <c r="W146" s="565" t="s">
        <v>157</v>
      </c>
      <c r="X146" s="535">
        <v>10200</v>
      </c>
      <c r="Y146" s="353">
        <f>+X146*0.12</f>
        <v>1224</v>
      </c>
      <c r="Z146" s="353">
        <f>+X146+Y146</f>
        <v>11424</v>
      </c>
      <c r="AA146" s="462">
        <v>44128</v>
      </c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43">
        <f>+X146</f>
        <v>10200</v>
      </c>
      <c r="AM146" s="22"/>
      <c r="AN146" s="80"/>
      <c r="AO146" s="19">
        <f t="shared" si="17"/>
        <v>10200</v>
      </c>
    </row>
    <row r="147" spans="1:171" s="1" customFormat="1" ht="54" hidden="1" customHeight="1" thickBot="1" x14ac:dyDescent="0.25">
      <c r="A147" s="1258"/>
      <c r="B147" s="1450"/>
      <c r="C147" s="1310"/>
      <c r="D147" s="768" t="s">
        <v>200</v>
      </c>
      <c r="E147" s="769">
        <v>28</v>
      </c>
      <c r="F147" s="85">
        <v>2</v>
      </c>
      <c r="G147" s="85">
        <v>2</v>
      </c>
      <c r="H147" s="85">
        <v>3</v>
      </c>
      <c r="I147" s="85">
        <v>2</v>
      </c>
      <c r="J147" s="85">
        <v>2</v>
      </c>
      <c r="K147" s="85">
        <v>3</v>
      </c>
      <c r="L147" s="85">
        <v>2</v>
      </c>
      <c r="M147" s="85">
        <v>2</v>
      </c>
      <c r="N147" s="85">
        <v>3</v>
      </c>
      <c r="O147" s="85">
        <v>2</v>
      </c>
      <c r="P147" s="85">
        <v>2</v>
      </c>
      <c r="Q147" s="85">
        <v>3</v>
      </c>
      <c r="R147" s="50"/>
      <c r="S147" s="1385"/>
      <c r="T147" s="305" t="s">
        <v>203</v>
      </c>
      <c r="U147" s="144" t="s">
        <v>268</v>
      </c>
      <c r="V147" s="812" t="s">
        <v>238</v>
      </c>
      <c r="W147" s="63" t="s">
        <v>237</v>
      </c>
      <c r="X147" s="373">
        <v>150</v>
      </c>
      <c r="Y147" s="373" t="s">
        <v>832</v>
      </c>
      <c r="Z147" s="373"/>
      <c r="AA147" s="373"/>
      <c r="AB147" s="35"/>
      <c r="AC147" s="35"/>
      <c r="AD147" s="35"/>
      <c r="AE147" s="35">
        <f>+X147</f>
        <v>150</v>
      </c>
      <c r="AF147" s="35"/>
      <c r="AG147" s="35"/>
      <c r="AH147" s="35"/>
      <c r="AI147" s="35"/>
      <c r="AJ147" s="35"/>
      <c r="AK147" s="35"/>
      <c r="AL147" s="35"/>
      <c r="AM147" s="35"/>
      <c r="AN147" s="39"/>
      <c r="AO147" s="19">
        <f t="shared" si="17"/>
        <v>150</v>
      </c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279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L147" s="279"/>
      <c r="BM147" s="279"/>
      <c r="BN147" s="279"/>
      <c r="BO147" s="279"/>
      <c r="BP147" s="279"/>
      <c r="BQ147" s="279"/>
      <c r="BR147" s="279"/>
      <c r="BS147" s="279"/>
      <c r="BT147" s="279"/>
      <c r="BU147" s="279"/>
      <c r="BV147" s="279"/>
      <c r="BW147" s="279"/>
      <c r="BX147" s="279"/>
      <c r="BY147" s="279"/>
      <c r="BZ147" s="279"/>
      <c r="CA147" s="279"/>
      <c r="CB147" s="279"/>
      <c r="CC147" s="279"/>
      <c r="CD147" s="279"/>
      <c r="CE147" s="279"/>
      <c r="CF147" s="279"/>
      <c r="CG147" s="279"/>
      <c r="CH147" s="279"/>
      <c r="CI147" s="279"/>
      <c r="CJ147" s="279"/>
      <c r="CK147" s="279"/>
      <c r="CL147" s="279"/>
      <c r="CM147" s="279"/>
      <c r="CN147" s="279"/>
      <c r="CO147" s="279"/>
      <c r="CP147" s="279"/>
      <c r="CQ147" s="279"/>
      <c r="CR147" s="279"/>
      <c r="CS147" s="279"/>
      <c r="CT147" s="279"/>
      <c r="CU147" s="279"/>
      <c r="CV147" s="279"/>
      <c r="CW147" s="279"/>
      <c r="CX147" s="279"/>
      <c r="CY147" s="279"/>
      <c r="CZ147" s="279"/>
      <c r="DA147" s="279"/>
      <c r="DB147" s="279"/>
      <c r="DC147" s="279"/>
      <c r="DD147" s="279"/>
      <c r="DE147" s="279"/>
      <c r="DF147" s="279"/>
      <c r="DG147" s="279"/>
      <c r="DH147" s="279"/>
      <c r="DI147" s="279"/>
      <c r="DJ147" s="279"/>
      <c r="DK147" s="279"/>
      <c r="DL147" s="279"/>
      <c r="DM147" s="279"/>
      <c r="DN147" s="279"/>
      <c r="DO147" s="279"/>
      <c r="DP147" s="279"/>
      <c r="DQ147" s="279"/>
      <c r="DR147" s="279"/>
      <c r="DS147" s="279"/>
      <c r="DT147" s="279"/>
      <c r="DU147" s="279"/>
      <c r="DV147" s="279"/>
      <c r="DW147" s="279"/>
      <c r="DX147" s="279"/>
      <c r="DY147" s="279"/>
      <c r="DZ147" s="279"/>
      <c r="EA147" s="279"/>
      <c r="EB147" s="279"/>
      <c r="EC147" s="279"/>
      <c r="ED147" s="279"/>
      <c r="EE147" s="279"/>
      <c r="EF147" s="279"/>
      <c r="EG147" s="279"/>
      <c r="EH147" s="279"/>
      <c r="EI147" s="279"/>
      <c r="EJ147" s="279"/>
      <c r="EK147" s="279"/>
      <c r="EL147" s="279"/>
      <c r="EM147" s="279"/>
      <c r="EN147" s="279"/>
      <c r="EO147" s="279"/>
      <c r="EP147" s="279"/>
      <c r="EQ147" s="279"/>
      <c r="ER147" s="279"/>
      <c r="ES147" s="279"/>
      <c r="ET147" s="279"/>
      <c r="EU147" s="279"/>
      <c r="EV147" s="279"/>
      <c r="EW147" s="279"/>
      <c r="EX147" s="279"/>
      <c r="EY147" s="279"/>
      <c r="EZ147" s="279"/>
      <c r="FA147" s="279"/>
      <c r="FB147" s="279"/>
      <c r="FC147" s="279"/>
      <c r="FD147" s="279"/>
      <c r="FE147" s="279"/>
      <c r="FF147" s="279"/>
      <c r="FG147" s="279"/>
      <c r="FH147" s="279"/>
      <c r="FI147" s="279"/>
      <c r="FJ147" s="279"/>
      <c r="FK147" s="279"/>
      <c r="FL147" s="279"/>
      <c r="FM147" s="279"/>
      <c r="FN147" s="279"/>
      <c r="FO147" s="279"/>
    </row>
    <row r="148" spans="1:171" s="1" customFormat="1" ht="91.5" hidden="1" customHeight="1" x14ac:dyDescent="0.25">
      <c r="A148" s="1258"/>
      <c r="B148" s="1416" t="s">
        <v>290</v>
      </c>
      <c r="C148" s="1310"/>
      <c r="D148" s="67" t="s">
        <v>282</v>
      </c>
      <c r="E148" s="98">
        <v>3240</v>
      </c>
      <c r="F148" s="94">
        <v>280</v>
      </c>
      <c r="G148" s="94">
        <v>250</v>
      </c>
      <c r="H148" s="94">
        <v>300</v>
      </c>
      <c r="I148" s="94">
        <v>260</v>
      </c>
      <c r="J148" s="94">
        <v>320</v>
      </c>
      <c r="K148" s="94">
        <v>320</v>
      </c>
      <c r="L148" s="94">
        <v>280</v>
      </c>
      <c r="M148" s="94">
        <v>270</v>
      </c>
      <c r="N148" s="94">
        <v>250</v>
      </c>
      <c r="O148" s="94">
        <v>240</v>
      </c>
      <c r="P148" s="94">
        <v>250</v>
      </c>
      <c r="Q148" s="94">
        <v>220</v>
      </c>
      <c r="R148" s="24"/>
      <c r="S148" s="1463" t="s">
        <v>191</v>
      </c>
      <c r="T148" s="25" t="s">
        <v>291</v>
      </c>
      <c r="U148" s="627" t="s">
        <v>276</v>
      </c>
      <c r="V148" s="628" t="s">
        <v>60</v>
      </c>
      <c r="W148" s="625" t="s">
        <v>699</v>
      </c>
      <c r="X148" s="629">
        <v>6141.96</v>
      </c>
      <c r="Y148" s="257">
        <f>+X148*0.12</f>
        <v>737.03520000000003</v>
      </c>
      <c r="Z148" s="257">
        <f>+X148+Y148</f>
        <v>6878.9952000000003</v>
      </c>
      <c r="AA148" s="507">
        <v>43971</v>
      </c>
      <c r="AB148" s="61"/>
      <c r="AC148" s="61"/>
      <c r="AD148" s="61"/>
      <c r="AE148" s="61"/>
      <c r="AF148" s="61"/>
      <c r="AG148" s="61">
        <f>+X148</f>
        <v>6141.96</v>
      </c>
      <c r="AH148" s="61"/>
      <c r="AI148" s="61"/>
      <c r="AJ148" s="61"/>
      <c r="AK148" s="61"/>
      <c r="AL148" s="61"/>
      <c r="AM148" s="61"/>
      <c r="AN148" s="62"/>
      <c r="AO148" s="19">
        <f t="shared" si="17"/>
        <v>6141.96</v>
      </c>
    </row>
    <row r="149" spans="1:171" s="1" customFormat="1" ht="91.5" hidden="1" customHeight="1" x14ac:dyDescent="0.25">
      <c r="A149" s="1258"/>
      <c r="B149" s="1417"/>
      <c r="C149" s="1310"/>
      <c r="D149" s="45" t="s">
        <v>283</v>
      </c>
      <c r="E149" s="97">
        <v>30</v>
      </c>
      <c r="F149" s="656">
        <v>2</v>
      </c>
      <c r="G149" s="656">
        <v>3</v>
      </c>
      <c r="H149" s="656">
        <v>3</v>
      </c>
      <c r="I149" s="656">
        <v>2</v>
      </c>
      <c r="J149" s="656">
        <v>4</v>
      </c>
      <c r="K149" s="656">
        <v>3</v>
      </c>
      <c r="L149" s="656">
        <v>2</v>
      </c>
      <c r="M149" s="656">
        <v>2</v>
      </c>
      <c r="N149" s="656">
        <v>3</v>
      </c>
      <c r="O149" s="656">
        <v>2</v>
      </c>
      <c r="P149" s="656">
        <v>3</v>
      </c>
      <c r="Q149" s="656">
        <v>1</v>
      </c>
      <c r="R149" s="22"/>
      <c r="S149" s="1464"/>
      <c r="T149" s="21" t="s">
        <v>292</v>
      </c>
      <c r="U149" s="26" t="s">
        <v>743</v>
      </c>
      <c r="V149" s="470" t="s">
        <v>74</v>
      </c>
      <c r="W149" s="544" t="s">
        <v>236</v>
      </c>
      <c r="X149" s="501">
        <v>14800</v>
      </c>
      <c r="Y149" s="511">
        <f>+X149*0.12</f>
        <v>1776</v>
      </c>
      <c r="Z149" s="511">
        <f>+X149+Y149</f>
        <v>16576</v>
      </c>
      <c r="AA149" s="512">
        <v>43811</v>
      </c>
      <c r="AB149" s="538" t="s">
        <v>783</v>
      </c>
      <c r="AC149" s="538" t="s">
        <v>783</v>
      </c>
      <c r="AD149" s="36"/>
      <c r="AE149" s="36"/>
      <c r="AF149" s="36"/>
      <c r="AG149" s="36"/>
      <c r="AH149" s="36"/>
      <c r="AI149" s="36"/>
      <c r="AJ149" s="36"/>
      <c r="AK149" s="36">
        <f>+X149</f>
        <v>14800</v>
      </c>
      <c r="AL149" s="36"/>
      <c r="AM149" s="36"/>
      <c r="AN149" s="37"/>
      <c r="AO149" s="19" t="e">
        <f t="shared" si="17"/>
        <v>#VALUE!</v>
      </c>
    </row>
    <row r="150" spans="1:171" s="1" customFormat="1" ht="64.5" hidden="1" customHeight="1" x14ac:dyDescent="0.25">
      <c r="A150" s="1258"/>
      <c r="B150" s="1417"/>
      <c r="C150" s="1310"/>
      <c r="D150" s="45" t="s">
        <v>284</v>
      </c>
      <c r="E150" s="97">
        <v>3</v>
      </c>
      <c r="F150" s="656">
        <v>0</v>
      </c>
      <c r="G150" s="656">
        <v>0</v>
      </c>
      <c r="H150" s="656">
        <v>0</v>
      </c>
      <c r="I150" s="656">
        <v>1</v>
      </c>
      <c r="J150" s="656">
        <v>0</v>
      </c>
      <c r="K150" s="656">
        <v>0</v>
      </c>
      <c r="L150" s="656">
        <v>0</v>
      </c>
      <c r="M150" s="656">
        <v>1</v>
      </c>
      <c r="N150" s="656">
        <v>0</v>
      </c>
      <c r="O150" s="656">
        <v>0</v>
      </c>
      <c r="P150" s="656">
        <v>1</v>
      </c>
      <c r="Q150" s="656">
        <v>0</v>
      </c>
      <c r="R150" s="22"/>
      <c r="S150" s="1464"/>
      <c r="T150" s="21" t="s">
        <v>152</v>
      </c>
      <c r="U150" s="26" t="s">
        <v>277</v>
      </c>
      <c r="V150" s="833" t="s">
        <v>156</v>
      </c>
      <c r="W150" s="543" t="s">
        <v>248</v>
      </c>
      <c r="X150" s="535">
        <v>9642.9599999999991</v>
      </c>
      <c r="Y150" s="353">
        <f>+X150*0.12</f>
        <v>1157.1551999999999</v>
      </c>
      <c r="Z150" s="353">
        <f>+X150+Y150</f>
        <v>10800.115199999998</v>
      </c>
      <c r="AA150" s="462">
        <v>44137</v>
      </c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>
        <f>+X150</f>
        <v>9642.9599999999991</v>
      </c>
      <c r="AM150" s="36"/>
      <c r="AN150" s="37"/>
      <c r="AO150" s="19">
        <f t="shared" si="17"/>
        <v>9642.9599999999991</v>
      </c>
    </row>
    <row r="151" spans="1:171" s="1" customFormat="1" ht="91.5" hidden="1" customHeight="1" x14ac:dyDescent="0.25">
      <c r="A151" s="1258"/>
      <c r="B151" s="1417"/>
      <c r="C151" s="1310"/>
      <c r="D151" s="45" t="s">
        <v>285</v>
      </c>
      <c r="E151" s="776">
        <v>53</v>
      </c>
      <c r="F151" s="656">
        <v>6</v>
      </c>
      <c r="G151" s="656">
        <v>5</v>
      </c>
      <c r="H151" s="656">
        <v>5</v>
      </c>
      <c r="I151" s="656">
        <v>4</v>
      </c>
      <c r="J151" s="656">
        <v>3</v>
      </c>
      <c r="K151" s="656">
        <v>5</v>
      </c>
      <c r="L151" s="656">
        <v>3</v>
      </c>
      <c r="M151" s="656">
        <v>5</v>
      </c>
      <c r="N151" s="656">
        <v>4</v>
      </c>
      <c r="O151" s="656">
        <v>6</v>
      </c>
      <c r="P151" s="656">
        <v>4</v>
      </c>
      <c r="Q151" s="656">
        <v>3</v>
      </c>
      <c r="R151" s="22"/>
      <c r="S151" s="1464"/>
      <c r="T151" s="787" t="s">
        <v>150</v>
      </c>
      <c r="U151" s="26" t="s">
        <v>278</v>
      </c>
      <c r="V151" s="833" t="s">
        <v>74</v>
      </c>
      <c r="W151" s="543" t="s">
        <v>236</v>
      </c>
      <c r="X151" s="535">
        <v>900</v>
      </c>
      <c r="Y151" s="353">
        <f>+X151*0.12</f>
        <v>108</v>
      </c>
      <c r="Z151" s="353">
        <f>+X151+Y151</f>
        <v>1008</v>
      </c>
      <c r="AA151" s="462">
        <v>43591</v>
      </c>
      <c r="AB151" s="36"/>
      <c r="AC151" s="36"/>
      <c r="AD151" s="36"/>
      <c r="AE151" s="36"/>
      <c r="AF151" s="36"/>
      <c r="AG151" s="36">
        <f>+X151</f>
        <v>900</v>
      </c>
      <c r="AH151" s="36"/>
      <c r="AI151" s="36"/>
      <c r="AJ151" s="36"/>
      <c r="AK151" s="36"/>
      <c r="AL151" s="36"/>
      <c r="AM151" s="36"/>
      <c r="AN151" s="37"/>
      <c r="AO151" s="19">
        <f t="shared" si="17"/>
        <v>900</v>
      </c>
    </row>
    <row r="152" spans="1:171" s="1" customFormat="1" ht="46.5" hidden="1" customHeight="1" x14ac:dyDescent="0.25">
      <c r="A152" s="1258"/>
      <c r="B152" s="1417"/>
      <c r="C152" s="1310"/>
      <c r="D152" s="45" t="s">
        <v>286</v>
      </c>
      <c r="E152" s="776">
        <v>23</v>
      </c>
      <c r="F152" s="656">
        <v>2</v>
      </c>
      <c r="G152" s="656">
        <v>1</v>
      </c>
      <c r="H152" s="656">
        <v>2</v>
      </c>
      <c r="I152" s="656">
        <v>3</v>
      </c>
      <c r="J152" s="656">
        <v>2</v>
      </c>
      <c r="K152" s="656">
        <v>1</v>
      </c>
      <c r="L152" s="656">
        <v>3</v>
      </c>
      <c r="M152" s="656">
        <v>2</v>
      </c>
      <c r="N152" s="656">
        <v>2</v>
      </c>
      <c r="O152" s="656">
        <v>1</v>
      </c>
      <c r="P152" s="656">
        <v>3</v>
      </c>
      <c r="Q152" s="656">
        <v>1</v>
      </c>
      <c r="R152" s="22"/>
      <c r="S152" s="1464"/>
      <c r="T152" s="787" t="s">
        <v>294</v>
      </c>
      <c r="U152" s="26" t="s">
        <v>793</v>
      </c>
      <c r="V152" s="833" t="s">
        <v>156</v>
      </c>
      <c r="W152" s="543" t="s">
        <v>248</v>
      </c>
      <c r="X152" s="535">
        <v>21428.57</v>
      </c>
      <c r="Y152" s="353">
        <f>+X152*0.12</f>
        <v>2571.4283999999998</v>
      </c>
      <c r="Z152" s="353">
        <f>+X152+Y152</f>
        <v>23999.9984</v>
      </c>
      <c r="AA152" s="462">
        <v>44081</v>
      </c>
      <c r="AB152" s="36"/>
      <c r="AC152" s="36"/>
      <c r="AD152" s="36"/>
      <c r="AE152" s="36"/>
      <c r="AF152" s="36"/>
      <c r="AG152" s="36"/>
      <c r="AH152" s="36"/>
      <c r="AI152" s="36"/>
      <c r="AJ152" s="36"/>
      <c r="AK152" s="36">
        <f>+X152</f>
        <v>21428.57</v>
      </c>
      <c r="AL152" s="36"/>
      <c r="AM152" s="36"/>
      <c r="AN152" s="37"/>
      <c r="AO152" s="19">
        <f t="shared" si="17"/>
        <v>21428.57</v>
      </c>
    </row>
    <row r="153" spans="1:171" s="1" customFormat="1" ht="63" hidden="1" customHeight="1" x14ac:dyDescent="0.25">
      <c r="A153" s="1258"/>
      <c r="B153" s="1449"/>
      <c r="C153" s="1310"/>
      <c r="D153" s="45" t="s">
        <v>287</v>
      </c>
      <c r="E153" s="777">
        <v>42</v>
      </c>
      <c r="F153" s="794">
        <v>3</v>
      </c>
      <c r="G153" s="794">
        <v>4</v>
      </c>
      <c r="H153" s="794">
        <v>5</v>
      </c>
      <c r="I153" s="794">
        <v>3</v>
      </c>
      <c r="J153" s="794">
        <v>4</v>
      </c>
      <c r="K153" s="794">
        <v>6</v>
      </c>
      <c r="L153" s="794">
        <v>4</v>
      </c>
      <c r="M153" s="794">
        <v>4</v>
      </c>
      <c r="N153" s="794">
        <v>3</v>
      </c>
      <c r="O153" s="794">
        <v>2</v>
      </c>
      <c r="P153" s="794">
        <v>2</v>
      </c>
      <c r="Q153" s="794">
        <v>2</v>
      </c>
      <c r="R153" s="22"/>
      <c r="S153" s="1465"/>
      <c r="T153" s="786" t="s">
        <v>293</v>
      </c>
      <c r="U153" s="1473" t="s">
        <v>279</v>
      </c>
      <c r="V153" s="1475" t="s">
        <v>65</v>
      </c>
      <c r="W153" s="1476" t="s">
        <v>250</v>
      </c>
      <c r="X153" s="1478">
        <v>195767.15</v>
      </c>
      <c r="Y153" s="781"/>
      <c r="Z153" s="781"/>
      <c r="AA153" s="781"/>
      <c r="AB153" s="1472"/>
      <c r="AC153" s="1472"/>
      <c r="AD153" s="1472"/>
      <c r="AE153" s="1472"/>
      <c r="AF153" s="1472">
        <f>+X153</f>
        <v>195767.15</v>
      </c>
      <c r="AG153" s="1472"/>
      <c r="AH153" s="1472"/>
      <c r="AI153" s="1472"/>
      <c r="AJ153" s="1472"/>
      <c r="AK153" s="1472"/>
      <c r="AL153" s="1472"/>
      <c r="AM153" s="1472"/>
      <c r="AN153" s="1479"/>
      <c r="AO153" s="19">
        <f t="shared" si="17"/>
        <v>195767.15</v>
      </c>
    </row>
    <row r="154" spans="1:171" s="1" customFormat="1" ht="48.75" hidden="1" customHeight="1" x14ac:dyDescent="0.25">
      <c r="A154" s="1258"/>
      <c r="B154" s="1417"/>
      <c r="C154" s="1310"/>
      <c r="D154" s="45" t="s">
        <v>288</v>
      </c>
      <c r="E154" s="776">
        <v>12</v>
      </c>
      <c r="F154" s="656">
        <v>1</v>
      </c>
      <c r="G154" s="656">
        <v>1</v>
      </c>
      <c r="H154" s="656">
        <v>1</v>
      </c>
      <c r="I154" s="656">
        <v>1</v>
      </c>
      <c r="J154" s="656">
        <v>1</v>
      </c>
      <c r="K154" s="656">
        <v>1</v>
      </c>
      <c r="L154" s="656">
        <v>1</v>
      </c>
      <c r="M154" s="656">
        <v>1</v>
      </c>
      <c r="N154" s="656">
        <v>1</v>
      </c>
      <c r="O154" s="656">
        <v>1</v>
      </c>
      <c r="P154" s="656">
        <v>1</v>
      </c>
      <c r="Q154" s="656">
        <v>1</v>
      </c>
      <c r="R154" s="22"/>
      <c r="S154" s="1464"/>
      <c r="T154" s="787" t="s">
        <v>295</v>
      </c>
      <c r="U154" s="1474"/>
      <c r="V154" s="1342"/>
      <c r="W154" s="1477"/>
      <c r="X154" s="1343"/>
      <c r="Y154" s="782"/>
      <c r="Z154" s="782"/>
      <c r="AA154" s="782"/>
      <c r="AB154" s="1472"/>
      <c r="AC154" s="1472"/>
      <c r="AD154" s="1472"/>
      <c r="AE154" s="1472"/>
      <c r="AF154" s="1472"/>
      <c r="AG154" s="1472"/>
      <c r="AH154" s="1472"/>
      <c r="AI154" s="1472"/>
      <c r="AJ154" s="1472"/>
      <c r="AK154" s="1472"/>
      <c r="AL154" s="1472"/>
      <c r="AM154" s="1472"/>
      <c r="AN154" s="1479"/>
      <c r="AO154" s="19">
        <f>+AB155+AD155+AE155+AF155+AG155+AH155+AI155++AJ155+AK155+AL155+AM155+AN155</f>
        <v>220</v>
      </c>
    </row>
    <row r="155" spans="1:171" s="1" customFormat="1" ht="63" hidden="1" customHeight="1" x14ac:dyDescent="0.25">
      <c r="A155" s="1258"/>
      <c r="B155" s="1417"/>
      <c r="C155" s="1310"/>
      <c r="D155" s="45" t="s">
        <v>296</v>
      </c>
      <c r="E155" s="97">
        <v>18</v>
      </c>
      <c r="F155" s="656">
        <v>1</v>
      </c>
      <c r="G155" s="656">
        <v>2</v>
      </c>
      <c r="H155" s="656">
        <v>2</v>
      </c>
      <c r="I155" s="656">
        <v>1</v>
      </c>
      <c r="J155" s="656">
        <v>1</v>
      </c>
      <c r="K155" s="656">
        <v>2</v>
      </c>
      <c r="L155" s="656">
        <v>1</v>
      </c>
      <c r="M155" s="656">
        <v>2</v>
      </c>
      <c r="N155" s="656">
        <v>2</v>
      </c>
      <c r="O155" s="656">
        <v>1</v>
      </c>
      <c r="P155" s="656">
        <v>2</v>
      </c>
      <c r="Q155" s="656">
        <v>1</v>
      </c>
      <c r="R155" s="22"/>
      <c r="S155" s="1464"/>
      <c r="T155" s="270" t="s">
        <v>203</v>
      </c>
      <c r="U155" s="1473" t="s">
        <v>280</v>
      </c>
      <c r="V155" s="1475" t="s">
        <v>238</v>
      </c>
      <c r="W155" s="1476" t="s">
        <v>281</v>
      </c>
      <c r="X155" s="1343">
        <v>220</v>
      </c>
      <c r="Y155" s="373" t="s">
        <v>832</v>
      </c>
      <c r="Z155" s="782"/>
      <c r="AA155" s="782"/>
      <c r="AB155" s="1472"/>
      <c r="AC155" s="1472"/>
      <c r="AD155" s="1472"/>
      <c r="AE155" s="1472">
        <f>+X155</f>
        <v>220</v>
      </c>
      <c r="AF155" s="1472"/>
      <c r="AG155" s="1472"/>
      <c r="AH155" s="1472"/>
      <c r="AI155" s="1472"/>
      <c r="AJ155" s="1472"/>
      <c r="AK155" s="1472"/>
      <c r="AL155" s="1472"/>
      <c r="AM155" s="1472"/>
      <c r="AN155" s="1479"/>
      <c r="AO155" s="1481">
        <f>+AB155+AD155+AE155+AF155+AG155+AH155+AI155+AJ155+AK155+AL155+AM155+AN155</f>
        <v>220</v>
      </c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  <c r="BN155" s="279"/>
      <c r="BO155" s="279"/>
      <c r="BP155" s="279"/>
      <c r="BQ155" s="279"/>
      <c r="BR155" s="279"/>
      <c r="BS155" s="279"/>
      <c r="BT155" s="279"/>
      <c r="BU155" s="279"/>
      <c r="BV155" s="279"/>
      <c r="BW155" s="279"/>
      <c r="BX155" s="279"/>
      <c r="BY155" s="279"/>
      <c r="BZ155" s="279"/>
      <c r="CA155" s="279"/>
      <c r="CB155" s="279"/>
      <c r="CC155" s="279"/>
      <c r="CD155" s="279"/>
      <c r="CE155" s="279"/>
      <c r="CF155" s="279"/>
      <c r="CG155" s="279"/>
      <c r="CH155" s="279"/>
      <c r="CI155" s="279"/>
      <c r="CJ155" s="279"/>
      <c r="CK155" s="279"/>
      <c r="CL155" s="279"/>
      <c r="CM155" s="279"/>
      <c r="CN155" s="279"/>
      <c r="CO155" s="279"/>
      <c r="CP155" s="279"/>
      <c r="CQ155" s="279"/>
      <c r="CR155" s="279"/>
      <c r="CS155" s="279"/>
      <c r="CT155" s="279"/>
      <c r="CU155" s="279"/>
      <c r="CV155" s="279"/>
      <c r="CW155" s="279"/>
      <c r="CX155" s="279"/>
      <c r="CY155" s="279"/>
      <c r="CZ155" s="279"/>
      <c r="DA155" s="279"/>
      <c r="DB155" s="279"/>
      <c r="DC155" s="279"/>
      <c r="DD155" s="279"/>
      <c r="DE155" s="279"/>
      <c r="DF155" s="279"/>
      <c r="DG155" s="279"/>
      <c r="DH155" s="279"/>
      <c r="DI155" s="279"/>
      <c r="DJ155" s="279"/>
      <c r="DK155" s="279"/>
      <c r="DL155" s="279"/>
      <c r="DM155" s="279"/>
      <c r="DN155" s="279"/>
      <c r="DO155" s="279"/>
      <c r="DP155" s="279"/>
      <c r="DQ155" s="279"/>
      <c r="DR155" s="279"/>
      <c r="DS155" s="279"/>
      <c r="DT155" s="279"/>
      <c r="DU155" s="279"/>
      <c r="DV155" s="279"/>
      <c r="DW155" s="279"/>
      <c r="DX155" s="279"/>
      <c r="DY155" s="279"/>
      <c r="DZ155" s="279"/>
      <c r="EA155" s="279"/>
      <c r="EB155" s="279"/>
      <c r="EC155" s="279"/>
      <c r="ED155" s="279"/>
      <c r="EE155" s="279"/>
      <c r="EF155" s="279"/>
      <c r="EG155" s="279"/>
      <c r="EH155" s="279"/>
      <c r="EI155" s="279"/>
      <c r="EJ155" s="279"/>
      <c r="EK155" s="279"/>
      <c r="EL155" s="279"/>
      <c r="EM155" s="279"/>
      <c r="EN155" s="279"/>
      <c r="EO155" s="279"/>
      <c r="EP155" s="279"/>
      <c r="EQ155" s="279"/>
      <c r="ER155" s="279"/>
      <c r="ES155" s="279"/>
      <c r="ET155" s="279"/>
      <c r="EU155" s="279"/>
      <c r="EV155" s="279"/>
      <c r="EW155" s="279"/>
      <c r="EX155" s="279"/>
      <c r="EY155" s="279"/>
      <c r="EZ155" s="279"/>
      <c r="FA155" s="279"/>
      <c r="FB155" s="279"/>
      <c r="FC155" s="279"/>
      <c r="FD155" s="279"/>
      <c r="FE155" s="279"/>
      <c r="FF155" s="279"/>
      <c r="FG155" s="279"/>
      <c r="FH155" s="279"/>
      <c r="FI155" s="279"/>
      <c r="FJ155" s="279"/>
      <c r="FK155" s="279"/>
      <c r="FL155" s="279"/>
      <c r="FM155" s="279"/>
      <c r="FN155" s="279"/>
      <c r="FO155" s="279"/>
    </row>
    <row r="156" spans="1:171" s="1" customFormat="1" ht="63" hidden="1" customHeight="1" thickBot="1" x14ac:dyDescent="0.3">
      <c r="A156" s="1258"/>
      <c r="B156" s="1450"/>
      <c r="C156" s="1310"/>
      <c r="D156" s="63" t="s">
        <v>289</v>
      </c>
      <c r="E156" s="769">
        <v>74</v>
      </c>
      <c r="F156" s="85">
        <v>8</v>
      </c>
      <c r="G156" s="85">
        <v>5</v>
      </c>
      <c r="H156" s="85">
        <v>6</v>
      </c>
      <c r="I156" s="85">
        <v>4</v>
      </c>
      <c r="J156" s="85">
        <v>6</v>
      </c>
      <c r="K156" s="85">
        <v>5</v>
      </c>
      <c r="L156" s="85">
        <v>5</v>
      </c>
      <c r="M156" s="85">
        <v>8</v>
      </c>
      <c r="N156" s="85">
        <v>6</v>
      </c>
      <c r="O156" s="85">
        <v>6</v>
      </c>
      <c r="P156" s="85">
        <v>5</v>
      </c>
      <c r="Q156" s="85">
        <v>10</v>
      </c>
      <c r="R156" s="50"/>
      <c r="S156" s="1385"/>
      <c r="T156" s="40" t="s">
        <v>232</v>
      </c>
      <c r="U156" s="1489"/>
      <c r="V156" s="1490"/>
      <c r="W156" s="1491"/>
      <c r="X156" s="1350"/>
      <c r="Y156" s="783"/>
      <c r="Z156" s="783"/>
      <c r="AA156" s="783"/>
      <c r="AB156" s="1414"/>
      <c r="AC156" s="1414"/>
      <c r="AD156" s="1414"/>
      <c r="AE156" s="1414"/>
      <c r="AF156" s="1414"/>
      <c r="AG156" s="1414"/>
      <c r="AH156" s="1414"/>
      <c r="AI156" s="1414"/>
      <c r="AJ156" s="1414"/>
      <c r="AK156" s="1414"/>
      <c r="AL156" s="1414"/>
      <c r="AM156" s="1414"/>
      <c r="AN156" s="1480"/>
      <c r="AO156" s="1482"/>
    </row>
    <row r="157" spans="1:171" s="1" customFormat="1" ht="78" hidden="1" customHeight="1" x14ac:dyDescent="0.25">
      <c r="A157" s="1258"/>
      <c r="B157" s="1483" t="s">
        <v>318</v>
      </c>
      <c r="C157" s="1310"/>
      <c r="D157" s="1451" t="s">
        <v>313</v>
      </c>
      <c r="E157" s="1453" t="s">
        <v>314</v>
      </c>
      <c r="F157" s="1487" t="s">
        <v>314</v>
      </c>
      <c r="G157" s="1487" t="s">
        <v>314</v>
      </c>
      <c r="H157" s="1487" t="s">
        <v>314</v>
      </c>
      <c r="I157" s="1487" t="s">
        <v>314</v>
      </c>
      <c r="J157" s="1487" t="s">
        <v>314</v>
      </c>
      <c r="K157" s="1487" t="s">
        <v>314</v>
      </c>
      <c r="L157" s="1487" t="s">
        <v>314</v>
      </c>
      <c r="M157" s="1487" t="s">
        <v>314</v>
      </c>
      <c r="N157" s="1487" t="s">
        <v>314</v>
      </c>
      <c r="O157" s="1487" t="s">
        <v>314</v>
      </c>
      <c r="P157" s="1487" t="s">
        <v>314</v>
      </c>
      <c r="Q157" s="1487" t="s">
        <v>314</v>
      </c>
      <c r="R157" s="800"/>
      <c r="S157" s="1492" t="s">
        <v>191</v>
      </c>
      <c r="T157" s="1495" t="s">
        <v>146</v>
      </c>
      <c r="U157" s="630" t="s">
        <v>297</v>
      </c>
      <c r="V157" s="628" t="s">
        <v>60</v>
      </c>
      <c r="W157" s="625" t="s">
        <v>699</v>
      </c>
      <c r="X157" s="629">
        <v>9871.27</v>
      </c>
      <c r="Y157" s="257">
        <f>+X157*0.12</f>
        <v>1184.5524</v>
      </c>
      <c r="Z157" s="257">
        <f>+X157+Y157</f>
        <v>11055.822400000001</v>
      </c>
      <c r="AA157" s="507">
        <v>43983</v>
      </c>
      <c r="AB157" s="631" t="s">
        <v>815</v>
      </c>
      <c r="AC157" s="631" t="s">
        <v>815</v>
      </c>
      <c r="AD157" s="61"/>
      <c r="AE157" s="61"/>
      <c r="AF157" s="61"/>
      <c r="AG157" s="61"/>
      <c r="AH157" s="61">
        <f>+X157</f>
        <v>9871.27</v>
      </c>
      <c r="AI157" s="61"/>
      <c r="AJ157" s="61"/>
      <c r="AK157" s="61"/>
      <c r="AL157" s="61"/>
      <c r="AM157" s="61"/>
      <c r="AN157" s="62"/>
      <c r="AO157" s="19" t="e">
        <f t="shared" ref="AO157:AO189" si="18">+AB157+AD157+AE157+AF157+AG157+AH157+AI157++AJ157+AK157+AL157+AM157+AN157</f>
        <v>#VALUE!</v>
      </c>
    </row>
    <row r="158" spans="1:171" s="1" customFormat="1" ht="63" hidden="1" customHeight="1" x14ac:dyDescent="0.25">
      <c r="A158" s="1258"/>
      <c r="B158" s="1484"/>
      <c r="C158" s="1310"/>
      <c r="D158" s="1452"/>
      <c r="E158" s="1454"/>
      <c r="F158" s="1488"/>
      <c r="G158" s="1488"/>
      <c r="H158" s="1488"/>
      <c r="I158" s="1488"/>
      <c r="J158" s="1488"/>
      <c r="K158" s="1488"/>
      <c r="L158" s="1488"/>
      <c r="M158" s="1488"/>
      <c r="N158" s="1488"/>
      <c r="O158" s="1488"/>
      <c r="P158" s="1488"/>
      <c r="Q158" s="1488"/>
      <c r="R158" s="785"/>
      <c r="S158" s="1493"/>
      <c r="T158" s="1496"/>
      <c r="U158" s="815" t="s">
        <v>298</v>
      </c>
      <c r="V158" s="833" t="s">
        <v>156</v>
      </c>
      <c r="W158" s="539" t="s">
        <v>248</v>
      </c>
      <c r="X158" s="535">
        <v>8700</v>
      </c>
      <c r="Y158" s="353">
        <f>+X158*0.12</f>
        <v>1044</v>
      </c>
      <c r="Z158" s="353">
        <f>+X158+Y158</f>
        <v>9744</v>
      </c>
      <c r="AA158" s="462">
        <v>44145</v>
      </c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>
        <f>+X158</f>
        <v>8700</v>
      </c>
      <c r="AN158" s="37"/>
      <c r="AO158" s="19">
        <f t="shared" si="18"/>
        <v>8700</v>
      </c>
    </row>
    <row r="159" spans="1:171" s="1" customFormat="1" ht="59.25" hidden="1" customHeight="1" x14ac:dyDescent="0.25">
      <c r="A159" s="1258"/>
      <c r="B159" s="1484"/>
      <c r="C159" s="1310"/>
      <c r="D159" s="1452"/>
      <c r="E159" s="1454"/>
      <c r="F159" s="1488"/>
      <c r="G159" s="1488"/>
      <c r="H159" s="1488"/>
      <c r="I159" s="1488"/>
      <c r="J159" s="1488"/>
      <c r="K159" s="1488"/>
      <c r="L159" s="1488"/>
      <c r="M159" s="1488"/>
      <c r="N159" s="1488"/>
      <c r="O159" s="1488"/>
      <c r="P159" s="1488"/>
      <c r="Q159" s="1488"/>
      <c r="R159" s="785"/>
      <c r="S159" s="1493"/>
      <c r="T159" s="1497"/>
      <c r="U159" s="815" t="s">
        <v>794</v>
      </c>
      <c r="V159" s="455" t="s">
        <v>156</v>
      </c>
      <c r="W159" s="540" t="s">
        <v>248</v>
      </c>
      <c r="X159" s="445">
        <v>14400</v>
      </c>
      <c r="Y159" s="257"/>
      <c r="Z159" s="257"/>
      <c r="AA159" s="257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>
        <f>X159</f>
        <v>14400</v>
      </c>
      <c r="AN159" s="37"/>
      <c r="AO159" s="19">
        <f t="shared" si="18"/>
        <v>14400</v>
      </c>
    </row>
    <row r="160" spans="1:171" s="1" customFormat="1" ht="63" hidden="1" customHeight="1" x14ac:dyDescent="0.25">
      <c r="A160" s="1258"/>
      <c r="B160" s="1484"/>
      <c r="C160" s="1310"/>
      <c r="D160" s="1452" t="s">
        <v>186</v>
      </c>
      <c r="E160" s="1454" t="s">
        <v>315</v>
      </c>
      <c r="F160" s="1498" t="s">
        <v>315</v>
      </c>
      <c r="G160" s="1498" t="s">
        <v>315</v>
      </c>
      <c r="H160" s="1498" t="s">
        <v>315</v>
      </c>
      <c r="I160" s="1498" t="s">
        <v>315</v>
      </c>
      <c r="J160" s="1498" t="s">
        <v>315</v>
      </c>
      <c r="K160" s="1498" t="s">
        <v>315</v>
      </c>
      <c r="L160" s="1498" t="s">
        <v>315</v>
      </c>
      <c r="M160" s="1498" t="s">
        <v>315</v>
      </c>
      <c r="N160" s="1498" t="s">
        <v>315</v>
      </c>
      <c r="O160" s="1498" t="s">
        <v>315</v>
      </c>
      <c r="P160" s="1498" t="s">
        <v>315</v>
      </c>
      <c r="Q160" s="1498" t="s">
        <v>315</v>
      </c>
      <c r="R160" s="785"/>
      <c r="S160" s="1493"/>
      <c r="T160" s="1501" t="s">
        <v>149</v>
      </c>
      <c r="U160" s="815" t="s">
        <v>299</v>
      </c>
      <c r="V160" s="455" t="s">
        <v>156</v>
      </c>
      <c r="W160" s="540" t="s">
        <v>248</v>
      </c>
      <c r="X160" s="445">
        <v>3600</v>
      </c>
      <c r="Y160" s="257"/>
      <c r="Z160" s="257"/>
      <c r="AA160" s="257"/>
      <c r="AB160" s="36"/>
      <c r="AC160" s="36"/>
      <c r="AD160" s="36"/>
      <c r="AE160" s="36">
        <f>+X160</f>
        <v>3600</v>
      </c>
      <c r="AF160" s="36"/>
      <c r="AG160" s="36"/>
      <c r="AH160" s="36"/>
      <c r="AI160" s="36"/>
      <c r="AJ160" s="36"/>
      <c r="AK160" s="36"/>
      <c r="AL160" s="36"/>
      <c r="AM160" s="36"/>
      <c r="AN160" s="37"/>
      <c r="AO160" s="19">
        <f t="shared" si="18"/>
        <v>3600</v>
      </c>
    </row>
    <row r="161" spans="1:171" s="1" customFormat="1" ht="63" hidden="1" customHeight="1" x14ac:dyDescent="0.25">
      <c r="A161" s="1258"/>
      <c r="B161" s="1484"/>
      <c r="C161" s="1310"/>
      <c r="D161" s="1452"/>
      <c r="E161" s="1454"/>
      <c r="F161" s="1498"/>
      <c r="G161" s="1498"/>
      <c r="H161" s="1498"/>
      <c r="I161" s="1498"/>
      <c r="J161" s="1498"/>
      <c r="K161" s="1498"/>
      <c r="L161" s="1498"/>
      <c r="M161" s="1498"/>
      <c r="N161" s="1498"/>
      <c r="O161" s="1498"/>
      <c r="P161" s="1498"/>
      <c r="Q161" s="1498"/>
      <c r="R161" s="785"/>
      <c r="S161" s="1493"/>
      <c r="T161" s="1497"/>
      <c r="U161" s="815" t="s">
        <v>300</v>
      </c>
      <c r="V161" s="455" t="s">
        <v>156</v>
      </c>
      <c r="W161" s="540" t="s">
        <v>248</v>
      </c>
      <c r="X161" s="445">
        <v>9600</v>
      </c>
      <c r="Y161" s="257"/>
      <c r="Z161" s="257"/>
      <c r="AA161" s="257"/>
      <c r="AB161" s="36"/>
      <c r="AC161" s="36"/>
      <c r="AD161" s="36"/>
      <c r="AE161" s="36">
        <f>+X161</f>
        <v>9600</v>
      </c>
      <c r="AF161" s="36"/>
      <c r="AG161" s="36"/>
      <c r="AH161" s="36"/>
      <c r="AI161" s="36"/>
      <c r="AJ161" s="36"/>
      <c r="AK161" s="36"/>
      <c r="AL161" s="36"/>
      <c r="AM161" s="36"/>
      <c r="AN161" s="37"/>
      <c r="AO161" s="19">
        <f t="shared" si="18"/>
        <v>9600</v>
      </c>
    </row>
    <row r="162" spans="1:171" s="1" customFormat="1" ht="70.5" hidden="1" customHeight="1" x14ac:dyDescent="0.25">
      <c r="A162" s="1258"/>
      <c r="B162" s="1485"/>
      <c r="C162" s="1310"/>
      <c r="D162" s="1452" t="s">
        <v>316</v>
      </c>
      <c r="E162" s="1471">
        <v>51</v>
      </c>
      <c r="F162" s="1499">
        <v>6</v>
      </c>
      <c r="G162" s="1499">
        <v>3</v>
      </c>
      <c r="H162" s="1499">
        <v>4</v>
      </c>
      <c r="I162" s="1499">
        <v>5</v>
      </c>
      <c r="J162" s="1499">
        <v>4</v>
      </c>
      <c r="K162" s="1499">
        <v>5</v>
      </c>
      <c r="L162" s="1499">
        <v>4</v>
      </c>
      <c r="M162" s="1499">
        <v>5</v>
      </c>
      <c r="N162" s="1499">
        <v>3</v>
      </c>
      <c r="O162" s="1499">
        <v>4</v>
      </c>
      <c r="P162" s="1499">
        <v>5</v>
      </c>
      <c r="Q162" s="1499">
        <v>3</v>
      </c>
      <c r="R162" s="785"/>
      <c r="S162" s="1494"/>
      <c r="T162" s="1500" t="s">
        <v>150</v>
      </c>
      <c r="U162" s="803" t="s">
        <v>301</v>
      </c>
      <c r="V162" s="784" t="s">
        <v>65</v>
      </c>
      <c r="W162" s="311" t="s">
        <v>250</v>
      </c>
      <c r="X162" s="781">
        <v>3000</v>
      </c>
      <c r="Y162" s="781"/>
      <c r="Z162" s="781"/>
      <c r="AA162" s="781"/>
      <c r="AB162" s="36"/>
      <c r="AC162" s="36"/>
      <c r="AD162" s="36"/>
      <c r="AE162" s="36"/>
      <c r="AF162" s="36">
        <f>+X162</f>
        <v>3000</v>
      </c>
      <c r="AG162" s="36"/>
      <c r="AH162" s="36"/>
      <c r="AI162" s="36"/>
      <c r="AJ162" s="36"/>
      <c r="AK162" s="36"/>
      <c r="AL162" s="36"/>
      <c r="AM162" s="36"/>
      <c r="AN162" s="37"/>
      <c r="AO162" s="19">
        <f t="shared" si="18"/>
        <v>3000</v>
      </c>
    </row>
    <row r="163" spans="1:171" s="282" customFormat="1" ht="63" customHeight="1" x14ac:dyDescent="0.25">
      <c r="A163" s="1258"/>
      <c r="B163" s="1484"/>
      <c r="C163" s="1310"/>
      <c r="D163" s="1452"/>
      <c r="E163" s="1454"/>
      <c r="F163" s="1488"/>
      <c r="G163" s="1488"/>
      <c r="H163" s="1488"/>
      <c r="I163" s="1488"/>
      <c r="J163" s="1488"/>
      <c r="K163" s="1488"/>
      <c r="L163" s="1488"/>
      <c r="M163" s="1488"/>
      <c r="N163" s="1488"/>
      <c r="O163" s="1488"/>
      <c r="P163" s="1488"/>
      <c r="Q163" s="1488"/>
      <c r="R163" s="785"/>
      <c r="S163" s="1493"/>
      <c r="T163" s="1497"/>
      <c r="U163" s="519" t="s">
        <v>302</v>
      </c>
      <c r="V163" s="455" t="s">
        <v>303</v>
      </c>
      <c r="W163" s="540" t="s">
        <v>304</v>
      </c>
      <c r="X163" s="445"/>
      <c r="Y163" s="428">
        <f>+X163*0.12</f>
        <v>0</v>
      </c>
      <c r="Z163" s="428">
        <f>+X163+Y163</f>
        <v>0</v>
      </c>
      <c r="AA163" s="257"/>
      <c r="AB163" s="36"/>
      <c r="AC163" s="36"/>
      <c r="AD163" s="36"/>
      <c r="AE163" s="36">
        <f>+X163</f>
        <v>0</v>
      </c>
      <c r="AF163" s="36"/>
      <c r="AG163" s="36"/>
      <c r="AH163" s="36"/>
      <c r="AI163" s="36"/>
      <c r="AJ163" s="36"/>
      <c r="AK163" s="36"/>
      <c r="AL163" s="36"/>
      <c r="AM163" s="36"/>
      <c r="AN163" s="37"/>
      <c r="AO163" s="19">
        <f t="shared" si="18"/>
        <v>0</v>
      </c>
      <c r="AP163" s="303">
        <v>7653.19</v>
      </c>
      <c r="AQ163" s="303">
        <v>7653.19</v>
      </c>
      <c r="AR163" s="304"/>
    </row>
    <row r="164" spans="1:171" s="1" customFormat="1" ht="63" hidden="1" customHeight="1" x14ac:dyDescent="0.25">
      <c r="A164" s="1258"/>
      <c r="B164" s="1485"/>
      <c r="C164" s="1310"/>
      <c r="D164" s="1452" t="s">
        <v>215</v>
      </c>
      <c r="E164" s="1471">
        <v>15</v>
      </c>
      <c r="F164" s="1499">
        <v>1</v>
      </c>
      <c r="G164" s="1499">
        <v>2</v>
      </c>
      <c r="H164" s="1499">
        <v>1</v>
      </c>
      <c r="I164" s="1499">
        <v>1</v>
      </c>
      <c r="J164" s="1499">
        <v>1</v>
      </c>
      <c r="K164" s="1499">
        <v>1</v>
      </c>
      <c r="L164" s="1499">
        <v>1</v>
      </c>
      <c r="M164" s="1499">
        <v>1</v>
      </c>
      <c r="N164" s="1499">
        <v>2</v>
      </c>
      <c r="O164" s="1499">
        <v>1</v>
      </c>
      <c r="P164" s="1499">
        <v>2</v>
      </c>
      <c r="Q164" s="1499">
        <v>1</v>
      </c>
      <c r="R164" s="785"/>
      <c r="S164" s="1494"/>
      <c r="T164" s="1500" t="s">
        <v>151</v>
      </c>
      <c r="U164" s="803" t="s">
        <v>305</v>
      </c>
      <c r="V164" s="784" t="s">
        <v>65</v>
      </c>
      <c r="W164" s="311" t="s">
        <v>250</v>
      </c>
      <c r="X164" s="781">
        <v>15000</v>
      </c>
      <c r="Y164" s="781"/>
      <c r="Z164" s="781"/>
      <c r="AA164" s="781"/>
      <c r="AB164" s="36"/>
      <c r="AC164" s="36"/>
      <c r="AD164" s="36"/>
      <c r="AE164" s="36"/>
      <c r="AF164" s="36">
        <f>+X164</f>
        <v>15000</v>
      </c>
      <c r="AG164" s="36"/>
      <c r="AH164" s="36"/>
      <c r="AI164" s="36"/>
      <c r="AJ164" s="36"/>
      <c r="AK164" s="36"/>
      <c r="AL164" s="36"/>
      <c r="AM164" s="36"/>
      <c r="AN164" s="37"/>
      <c r="AO164" s="19">
        <f t="shared" si="18"/>
        <v>15000</v>
      </c>
    </row>
    <row r="165" spans="1:171" s="1" customFormat="1" ht="63" hidden="1" customHeight="1" x14ac:dyDescent="0.25">
      <c r="A165" s="1258"/>
      <c r="B165" s="1484"/>
      <c r="C165" s="1310"/>
      <c r="D165" s="1452"/>
      <c r="E165" s="1454"/>
      <c r="F165" s="1488"/>
      <c r="G165" s="1488"/>
      <c r="H165" s="1488"/>
      <c r="I165" s="1488"/>
      <c r="J165" s="1488"/>
      <c r="K165" s="1488"/>
      <c r="L165" s="1488"/>
      <c r="M165" s="1488"/>
      <c r="N165" s="1488"/>
      <c r="O165" s="1488"/>
      <c r="P165" s="1488"/>
      <c r="Q165" s="1488"/>
      <c r="R165" s="785"/>
      <c r="S165" s="1493"/>
      <c r="T165" s="1497"/>
      <c r="U165" s="815" t="s">
        <v>306</v>
      </c>
      <c r="V165" s="833" t="s">
        <v>74</v>
      </c>
      <c r="W165" s="539" t="s">
        <v>236</v>
      </c>
      <c r="X165" s="535">
        <v>15000</v>
      </c>
      <c r="Y165" s="353">
        <f>+X165*0.12</f>
        <v>1800</v>
      </c>
      <c r="Z165" s="353">
        <f>+X165+Y165</f>
        <v>16800</v>
      </c>
      <c r="AA165" s="462">
        <v>43604</v>
      </c>
      <c r="AB165" s="36"/>
      <c r="AC165" s="36"/>
      <c r="AD165" s="36"/>
      <c r="AE165" s="36"/>
      <c r="AF165" s="36"/>
      <c r="AG165" s="36"/>
      <c r="AH165" s="36">
        <f>+X165</f>
        <v>15000</v>
      </c>
      <c r="AI165" s="36"/>
      <c r="AJ165" s="36"/>
      <c r="AK165" s="36"/>
      <c r="AL165" s="36"/>
      <c r="AM165" s="36"/>
      <c r="AN165" s="37"/>
      <c r="AO165" s="19">
        <f t="shared" si="18"/>
        <v>15000</v>
      </c>
    </row>
    <row r="166" spans="1:171" s="282" customFormat="1" ht="63" hidden="1" customHeight="1" x14ac:dyDescent="0.25">
      <c r="A166" s="1258"/>
      <c r="B166" s="1484"/>
      <c r="C166" s="1310"/>
      <c r="D166" s="1452" t="s">
        <v>317</v>
      </c>
      <c r="E166" s="1454">
        <v>2</v>
      </c>
      <c r="F166" s="1488"/>
      <c r="G166" s="1488"/>
      <c r="H166" s="1488"/>
      <c r="I166" s="1488"/>
      <c r="J166" s="1488"/>
      <c r="K166" s="1488">
        <v>1</v>
      </c>
      <c r="L166" s="1488"/>
      <c r="M166" s="1488"/>
      <c r="N166" s="1488"/>
      <c r="O166" s="1488"/>
      <c r="P166" s="1488"/>
      <c r="Q166" s="1488">
        <v>1</v>
      </c>
      <c r="R166" s="785"/>
      <c r="S166" s="1493"/>
      <c r="T166" s="1501" t="s">
        <v>152</v>
      </c>
      <c r="U166" s="815" t="s">
        <v>307</v>
      </c>
      <c r="V166" s="455" t="s">
        <v>308</v>
      </c>
      <c r="W166" s="540" t="s">
        <v>309</v>
      </c>
      <c r="X166" s="445">
        <v>500</v>
      </c>
      <c r="Y166" s="257"/>
      <c r="Z166" s="257"/>
      <c r="AA166" s="257"/>
      <c r="AB166" s="36"/>
      <c r="AC166" s="36"/>
      <c r="AD166" s="36"/>
      <c r="AE166" s="36"/>
      <c r="AF166" s="36">
        <f>+X166</f>
        <v>500</v>
      </c>
      <c r="AG166" s="36"/>
      <c r="AH166" s="36"/>
      <c r="AI166" s="36"/>
      <c r="AJ166" s="36"/>
      <c r="AK166" s="36"/>
      <c r="AL166" s="36"/>
      <c r="AM166" s="36"/>
      <c r="AN166" s="37"/>
      <c r="AO166" s="19">
        <f t="shared" si="18"/>
        <v>500</v>
      </c>
      <c r="AP166" s="761">
        <v>0</v>
      </c>
      <c r="AQ166" s="761">
        <v>0</v>
      </c>
    </row>
    <row r="167" spans="1:171" s="1" customFormat="1" ht="63" hidden="1" customHeight="1" x14ac:dyDescent="0.25">
      <c r="A167" s="1258"/>
      <c r="B167" s="1484"/>
      <c r="C167" s="1310"/>
      <c r="D167" s="1452"/>
      <c r="E167" s="1454"/>
      <c r="F167" s="1488"/>
      <c r="G167" s="1488"/>
      <c r="H167" s="1488"/>
      <c r="I167" s="1488"/>
      <c r="J167" s="1488"/>
      <c r="K167" s="1488"/>
      <c r="L167" s="1488"/>
      <c r="M167" s="1488"/>
      <c r="N167" s="1488"/>
      <c r="O167" s="1488"/>
      <c r="P167" s="1488"/>
      <c r="Q167" s="1488"/>
      <c r="R167" s="785"/>
      <c r="S167" s="1493"/>
      <c r="T167" s="1497"/>
      <c r="U167" s="815" t="s">
        <v>795</v>
      </c>
      <c r="V167" s="833" t="s">
        <v>156</v>
      </c>
      <c r="W167" s="539" t="s">
        <v>248</v>
      </c>
      <c r="X167" s="535">
        <v>8400</v>
      </c>
      <c r="Y167" s="324">
        <f>+X167*0.12</f>
        <v>1008</v>
      </c>
      <c r="Z167" s="324">
        <f>+X167+Y167</f>
        <v>9408</v>
      </c>
      <c r="AA167" s="462">
        <v>44036</v>
      </c>
      <c r="AB167" s="36"/>
      <c r="AC167" s="36"/>
      <c r="AD167" s="36"/>
      <c r="AE167" s="36"/>
      <c r="AF167" s="36"/>
      <c r="AG167" s="36"/>
      <c r="AH167" s="36"/>
      <c r="AI167" s="36">
        <f>+X167</f>
        <v>8400</v>
      </c>
      <c r="AJ167" s="36"/>
      <c r="AK167" s="36"/>
      <c r="AL167" s="36"/>
      <c r="AM167" s="36"/>
      <c r="AN167" s="37"/>
      <c r="AO167" s="19">
        <f t="shared" si="18"/>
        <v>8400</v>
      </c>
    </row>
    <row r="168" spans="1:171" s="1" customFormat="1" ht="84.75" hidden="1" customHeight="1" x14ac:dyDescent="0.25">
      <c r="A168" s="1258"/>
      <c r="B168" s="1484"/>
      <c r="C168" s="1310"/>
      <c r="D168" s="1452" t="s">
        <v>200</v>
      </c>
      <c r="E168" s="1454">
        <v>29</v>
      </c>
      <c r="F168" s="1488">
        <v>2</v>
      </c>
      <c r="G168" s="1488">
        <v>3</v>
      </c>
      <c r="H168" s="1488">
        <v>2</v>
      </c>
      <c r="I168" s="1488">
        <v>3</v>
      </c>
      <c r="J168" s="1488">
        <v>2</v>
      </c>
      <c r="K168" s="1488">
        <v>3</v>
      </c>
      <c r="L168" s="1488">
        <v>3</v>
      </c>
      <c r="M168" s="1488">
        <v>2</v>
      </c>
      <c r="N168" s="1488">
        <v>2</v>
      </c>
      <c r="O168" s="1488">
        <v>2</v>
      </c>
      <c r="P168" s="1488">
        <v>2</v>
      </c>
      <c r="Q168" s="1488">
        <v>3</v>
      </c>
      <c r="R168" s="785"/>
      <c r="S168" s="1493"/>
      <c r="T168" s="1501" t="s">
        <v>203</v>
      </c>
      <c r="U168" s="815" t="s">
        <v>310</v>
      </c>
      <c r="V168" s="833" t="s">
        <v>74</v>
      </c>
      <c r="W168" s="539" t="s">
        <v>236</v>
      </c>
      <c r="X168" s="535">
        <v>1000</v>
      </c>
      <c r="Y168" s="353">
        <f>+X168*0.12</f>
        <v>120</v>
      </c>
      <c r="Z168" s="353">
        <f>+X168+Y168</f>
        <v>1120</v>
      </c>
      <c r="AA168" s="462">
        <v>43571</v>
      </c>
      <c r="AB168" s="36"/>
      <c r="AC168" s="36"/>
      <c r="AD168" s="36"/>
      <c r="AE168" s="36"/>
      <c r="AF168" s="36">
        <f>+X168</f>
        <v>1000</v>
      </c>
      <c r="AG168" s="36"/>
      <c r="AH168" s="36"/>
      <c r="AI168" s="36"/>
      <c r="AJ168" s="36"/>
      <c r="AK168" s="36"/>
      <c r="AL168" s="36"/>
      <c r="AM168" s="36"/>
      <c r="AN168" s="37"/>
      <c r="AO168" s="19">
        <f t="shared" si="18"/>
        <v>1000</v>
      </c>
    </row>
    <row r="169" spans="1:171" s="1" customFormat="1" ht="63" hidden="1" customHeight="1" thickBot="1" x14ac:dyDescent="0.3">
      <c r="A169" s="1258"/>
      <c r="B169" s="1486"/>
      <c r="C169" s="1310"/>
      <c r="D169" s="1504"/>
      <c r="E169" s="1505"/>
      <c r="F169" s="1503"/>
      <c r="G169" s="1503"/>
      <c r="H169" s="1503"/>
      <c r="I169" s="1503"/>
      <c r="J169" s="1503"/>
      <c r="K169" s="1503"/>
      <c r="L169" s="1503"/>
      <c r="M169" s="1503"/>
      <c r="N169" s="1503"/>
      <c r="O169" s="1503"/>
      <c r="P169" s="1503"/>
      <c r="Q169" s="1503"/>
      <c r="R169" s="788"/>
      <c r="S169" s="1493"/>
      <c r="T169" s="1509"/>
      <c r="U169" s="803" t="s">
        <v>311</v>
      </c>
      <c r="V169" s="812" t="s">
        <v>238</v>
      </c>
      <c r="W169" s="306" t="s">
        <v>312</v>
      </c>
      <c r="X169" s="373">
        <v>120</v>
      </c>
      <c r="Y169" s="373" t="s">
        <v>832</v>
      </c>
      <c r="Z169" s="373"/>
      <c r="AA169" s="373"/>
      <c r="AB169" s="35"/>
      <c r="AC169" s="35"/>
      <c r="AD169" s="35"/>
      <c r="AE169" s="35"/>
      <c r="AF169" s="35">
        <f>+X169</f>
        <v>120</v>
      </c>
      <c r="AG169" s="35"/>
      <c r="AH169" s="35"/>
      <c r="AI169" s="35"/>
      <c r="AJ169" s="35"/>
      <c r="AK169" s="35"/>
      <c r="AL169" s="35"/>
      <c r="AM169" s="35"/>
      <c r="AN169" s="39"/>
      <c r="AO169" s="19">
        <f t="shared" si="18"/>
        <v>120</v>
      </c>
      <c r="AP169" s="279"/>
      <c r="AQ169" s="279"/>
      <c r="AR169" s="279"/>
      <c r="AS169" s="279"/>
      <c r="AT169" s="279"/>
      <c r="AU169" s="279"/>
      <c r="AV169" s="279"/>
      <c r="AW169" s="279"/>
      <c r="AX169" s="279"/>
      <c r="AY169" s="279"/>
      <c r="AZ169" s="279"/>
      <c r="BA169" s="279"/>
      <c r="BB169" s="279"/>
      <c r="BC169" s="279"/>
      <c r="BD169" s="279"/>
      <c r="BE169" s="279"/>
      <c r="BF169" s="279"/>
      <c r="BG169" s="279"/>
      <c r="BH169" s="279"/>
      <c r="BI169" s="279"/>
      <c r="BJ169" s="279"/>
      <c r="BK169" s="279"/>
      <c r="BL169" s="279"/>
      <c r="BM169" s="279"/>
      <c r="BN169" s="279"/>
      <c r="BO169" s="279"/>
      <c r="BP169" s="279"/>
      <c r="BQ169" s="279"/>
      <c r="BR169" s="279"/>
      <c r="BS169" s="279"/>
      <c r="BT169" s="279"/>
      <c r="BU169" s="279"/>
      <c r="BV169" s="279"/>
      <c r="BW169" s="279"/>
      <c r="BX169" s="279"/>
      <c r="BY169" s="279"/>
      <c r="BZ169" s="279"/>
      <c r="CA169" s="279"/>
      <c r="CB169" s="279"/>
      <c r="CC169" s="279"/>
      <c r="CD169" s="279"/>
      <c r="CE169" s="279"/>
      <c r="CF169" s="279"/>
      <c r="CG169" s="279"/>
      <c r="CH169" s="279"/>
      <c r="CI169" s="279"/>
      <c r="CJ169" s="279"/>
      <c r="CK169" s="279"/>
      <c r="CL169" s="279"/>
      <c r="CM169" s="279"/>
      <c r="CN169" s="279"/>
      <c r="CO169" s="279"/>
      <c r="CP169" s="279"/>
      <c r="CQ169" s="279"/>
      <c r="CR169" s="279"/>
      <c r="CS169" s="279"/>
      <c r="CT169" s="279"/>
      <c r="CU169" s="279"/>
      <c r="CV169" s="279"/>
      <c r="CW169" s="279"/>
      <c r="CX169" s="279"/>
      <c r="CY169" s="279"/>
      <c r="CZ169" s="279"/>
      <c r="DA169" s="279"/>
      <c r="DB169" s="279"/>
      <c r="DC169" s="279"/>
      <c r="DD169" s="279"/>
      <c r="DE169" s="279"/>
      <c r="DF169" s="279"/>
      <c r="DG169" s="279"/>
      <c r="DH169" s="279"/>
      <c r="DI169" s="279"/>
      <c r="DJ169" s="279"/>
      <c r="DK169" s="279"/>
      <c r="DL169" s="279"/>
      <c r="DM169" s="279"/>
      <c r="DN169" s="279"/>
      <c r="DO169" s="279"/>
      <c r="DP169" s="279"/>
      <c r="DQ169" s="279"/>
      <c r="DR169" s="279"/>
      <c r="DS169" s="279"/>
      <c r="DT169" s="279"/>
      <c r="DU169" s="279"/>
      <c r="DV169" s="279"/>
      <c r="DW169" s="279"/>
      <c r="DX169" s="279"/>
      <c r="DY169" s="279"/>
      <c r="DZ169" s="279"/>
      <c r="EA169" s="279"/>
      <c r="EB169" s="279"/>
      <c r="EC169" s="279"/>
      <c r="ED169" s="279"/>
      <c r="EE169" s="279"/>
      <c r="EF169" s="279"/>
      <c r="EG169" s="279"/>
      <c r="EH169" s="279"/>
      <c r="EI169" s="279"/>
      <c r="EJ169" s="279"/>
      <c r="EK169" s="279"/>
      <c r="EL169" s="279"/>
      <c r="EM169" s="279"/>
      <c r="EN169" s="279"/>
      <c r="EO169" s="279"/>
      <c r="EP169" s="279"/>
      <c r="EQ169" s="279"/>
      <c r="ER169" s="279"/>
      <c r="ES169" s="279"/>
      <c r="ET169" s="279"/>
      <c r="EU169" s="279"/>
      <c r="EV169" s="279"/>
      <c r="EW169" s="279"/>
      <c r="EX169" s="279"/>
      <c r="EY169" s="279"/>
      <c r="EZ169" s="279"/>
      <c r="FA169" s="279"/>
      <c r="FB169" s="279"/>
      <c r="FC169" s="279"/>
      <c r="FD169" s="279"/>
      <c r="FE169" s="279"/>
      <c r="FF169" s="279"/>
      <c r="FG169" s="279"/>
      <c r="FH169" s="279"/>
      <c r="FI169" s="279"/>
      <c r="FJ169" s="279"/>
      <c r="FK169" s="279"/>
      <c r="FL169" s="279"/>
      <c r="FM169" s="279"/>
      <c r="FN169" s="279"/>
      <c r="FO169" s="279"/>
    </row>
    <row r="170" spans="1:171" s="1" customFormat="1" ht="63" hidden="1" customHeight="1" x14ac:dyDescent="0.25">
      <c r="A170" s="1258"/>
      <c r="B170" s="1483" t="s">
        <v>332</v>
      </c>
      <c r="C170" s="1310"/>
      <c r="D170" s="67" t="s">
        <v>182</v>
      </c>
      <c r="E170" s="116">
        <v>6.6E-3</v>
      </c>
      <c r="F170" s="72">
        <v>6.6E-3</v>
      </c>
      <c r="G170" s="72">
        <v>6.6E-3</v>
      </c>
      <c r="H170" s="72">
        <v>6.6E-3</v>
      </c>
      <c r="I170" s="72">
        <v>6.6E-3</v>
      </c>
      <c r="J170" s="72">
        <v>6.6E-3</v>
      </c>
      <c r="K170" s="72">
        <v>6.6E-3</v>
      </c>
      <c r="L170" s="72">
        <v>6.6E-3</v>
      </c>
      <c r="M170" s="72">
        <v>6.6E-3</v>
      </c>
      <c r="N170" s="72">
        <v>6.6E-3</v>
      </c>
      <c r="O170" s="72">
        <v>6.6E-3</v>
      </c>
      <c r="P170" s="72">
        <v>6.6E-3</v>
      </c>
      <c r="Q170" s="72">
        <v>6.6E-3</v>
      </c>
      <c r="R170" s="800"/>
      <c r="S170" s="1502" t="s">
        <v>191</v>
      </c>
      <c r="T170" s="843" t="s">
        <v>146</v>
      </c>
      <c r="U170" s="519" t="s">
        <v>319</v>
      </c>
      <c r="V170" s="589" t="s">
        <v>60</v>
      </c>
      <c r="W170" s="572" t="s">
        <v>699</v>
      </c>
      <c r="X170" s="431">
        <v>9000</v>
      </c>
      <c r="Y170" s="302"/>
      <c r="Z170" s="302"/>
      <c r="AA170" s="302"/>
      <c r="AB170" s="61"/>
      <c r="AC170" s="61"/>
      <c r="AD170" s="61"/>
      <c r="AE170" s="61"/>
      <c r="AF170" s="61">
        <v>9000</v>
      </c>
      <c r="AG170" s="61"/>
      <c r="AH170" s="61"/>
      <c r="AI170" s="61"/>
      <c r="AJ170" s="61"/>
      <c r="AK170" s="61"/>
      <c r="AL170" s="61"/>
      <c r="AM170" s="61"/>
      <c r="AN170" s="62"/>
      <c r="AO170" s="19">
        <f t="shared" si="18"/>
        <v>9000</v>
      </c>
    </row>
    <row r="171" spans="1:171" s="1" customFormat="1" ht="63" hidden="1" customHeight="1" x14ac:dyDescent="0.25">
      <c r="A171" s="1258"/>
      <c r="B171" s="1484"/>
      <c r="C171" s="1310"/>
      <c r="D171" s="45" t="s">
        <v>186</v>
      </c>
      <c r="E171" s="115">
        <v>6.1999999999999998E-3</v>
      </c>
      <c r="F171" s="838">
        <v>6.1999999999999998E-3</v>
      </c>
      <c r="G171" s="838">
        <v>6.1999999999999998E-3</v>
      </c>
      <c r="H171" s="838">
        <v>6.1999999999999998E-3</v>
      </c>
      <c r="I171" s="838">
        <v>6.1999999999999998E-3</v>
      </c>
      <c r="J171" s="838">
        <v>6.1999999999999998E-3</v>
      </c>
      <c r="K171" s="838">
        <v>6.1999999999999998E-3</v>
      </c>
      <c r="L171" s="838">
        <v>6.1999999999999998E-3</v>
      </c>
      <c r="M171" s="838">
        <v>6.1999999999999998E-3</v>
      </c>
      <c r="N171" s="838">
        <v>6.1999999999999998E-3</v>
      </c>
      <c r="O171" s="838">
        <v>6.1999999999999998E-3</v>
      </c>
      <c r="P171" s="838">
        <v>6.1999999999999998E-3</v>
      </c>
      <c r="Q171" s="838">
        <v>6.1999999999999998E-3</v>
      </c>
      <c r="R171" s="785"/>
      <c r="S171" s="1342"/>
      <c r="T171" s="112" t="s">
        <v>149</v>
      </c>
      <c r="U171" s="815" t="s">
        <v>320</v>
      </c>
      <c r="V171" s="833" t="s">
        <v>74</v>
      </c>
      <c r="W171" s="834" t="s">
        <v>236</v>
      </c>
      <c r="X171" s="535">
        <v>7097</v>
      </c>
      <c r="Y171" s="353">
        <f>+X171*0.12</f>
        <v>851.64</v>
      </c>
      <c r="Z171" s="353">
        <f>+X171+Y171</f>
        <v>7948.64</v>
      </c>
      <c r="AA171" s="462">
        <v>43678</v>
      </c>
      <c r="AB171" s="36"/>
      <c r="AC171" s="36"/>
      <c r="AD171" s="36"/>
      <c r="AE171" s="36"/>
      <c r="AF171" s="36"/>
      <c r="AG171" s="36"/>
      <c r="AH171" s="36"/>
      <c r="AI171" s="36"/>
      <c r="AJ171" s="36">
        <v>7500</v>
      </c>
      <c r="AK171" s="36"/>
      <c r="AL171" s="36"/>
      <c r="AM171" s="36"/>
      <c r="AN171" s="37"/>
      <c r="AO171" s="19">
        <f t="shared" si="18"/>
        <v>7500</v>
      </c>
    </row>
    <row r="172" spans="1:171" s="1" customFormat="1" ht="63" hidden="1" customHeight="1" x14ac:dyDescent="0.25">
      <c r="A172" s="1258"/>
      <c r="B172" s="1484"/>
      <c r="C172" s="1310"/>
      <c r="D172" s="45" t="s">
        <v>187</v>
      </c>
      <c r="E172" s="777">
        <v>11</v>
      </c>
      <c r="F172" s="794">
        <v>1</v>
      </c>
      <c r="G172" s="794">
        <v>1</v>
      </c>
      <c r="H172" s="794">
        <v>1</v>
      </c>
      <c r="I172" s="794">
        <v>1</v>
      </c>
      <c r="J172" s="794">
        <v>0</v>
      </c>
      <c r="K172" s="794">
        <v>1</v>
      </c>
      <c r="L172" s="794">
        <v>1</v>
      </c>
      <c r="M172" s="794">
        <v>1</v>
      </c>
      <c r="N172" s="794">
        <v>1</v>
      </c>
      <c r="O172" s="794">
        <v>1</v>
      </c>
      <c r="P172" s="794">
        <v>1</v>
      </c>
      <c r="Q172" s="794">
        <v>1</v>
      </c>
      <c r="R172" s="785"/>
      <c r="S172" s="1342"/>
      <c r="T172" s="112" t="s">
        <v>150</v>
      </c>
      <c r="U172" s="815" t="s">
        <v>321</v>
      </c>
      <c r="V172" s="833" t="s">
        <v>156</v>
      </c>
      <c r="W172" s="834" t="s">
        <v>248</v>
      </c>
      <c r="X172" s="535">
        <v>9548.76</v>
      </c>
      <c r="Y172" s="324">
        <f>+X172*0.12</f>
        <v>1145.8512000000001</v>
      </c>
      <c r="Z172" s="324">
        <f>+X172+Y172</f>
        <v>10694.611199999999</v>
      </c>
      <c r="AA172" s="462">
        <v>44156</v>
      </c>
      <c r="AB172" s="36"/>
      <c r="AC172" s="36"/>
      <c r="AD172" s="36"/>
      <c r="AE172" s="36">
        <v>9600</v>
      </c>
      <c r="AF172" s="36"/>
      <c r="AG172" s="36"/>
      <c r="AH172" s="36"/>
      <c r="AI172" s="36"/>
      <c r="AJ172" s="36"/>
      <c r="AK172" s="36"/>
      <c r="AL172" s="36"/>
      <c r="AM172" s="36"/>
      <c r="AN172" s="37"/>
      <c r="AO172" s="19">
        <f t="shared" si="18"/>
        <v>9600</v>
      </c>
    </row>
    <row r="173" spans="1:171" s="1" customFormat="1" ht="63" hidden="1" customHeight="1" x14ac:dyDescent="0.25">
      <c r="A173" s="1258"/>
      <c r="B173" s="1484"/>
      <c r="C173" s="1310"/>
      <c r="D173" s="45" t="s">
        <v>215</v>
      </c>
      <c r="E173" s="777">
        <v>10</v>
      </c>
      <c r="F173" s="794">
        <v>0</v>
      </c>
      <c r="G173" s="794">
        <v>1</v>
      </c>
      <c r="H173" s="794">
        <v>1</v>
      </c>
      <c r="I173" s="794">
        <v>1</v>
      </c>
      <c r="J173" s="794">
        <v>0</v>
      </c>
      <c r="K173" s="794">
        <v>2</v>
      </c>
      <c r="L173" s="794">
        <v>2</v>
      </c>
      <c r="M173" s="794">
        <v>0</v>
      </c>
      <c r="N173" s="794">
        <v>1</v>
      </c>
      <c r="O173" s="794">
        <v>1</v>
      </c>
      <c r="P173" s="794">
        <v>0</v>
      </c>
      <c r="Q173" s="794">
        <v>1</v>
      </c>
      <c r="R173" s="785"/>
      <c r="S173" s="1342"/>
      <c r="T173" s="112" t="s">
        <v>151</v>
      </c>
      <c r="U173" s="815" t="s">
        <v>322</v>
      </c>
      <c r="V173" s="833" t="s">
        <v>156</v>
      </c>
      <c r="W173" s="834" t="s">
        <v>248</v>
      </c>
      <c r="X173" s="535">
        <v>26700</v>
      </c>
      <c r="Y173" s="324">
        <f>+X173*0.12</f>
        <v>3204</v>
      </c>
      <c r="Z173" s="324">
        <f>+X173+Y173</f>
        <v>29904</v>
      </c>
      <c r="AA173" s="462">
        <v>44122</v>
      </c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>
        <v>28800</v>
      </c>
      <c r="AM173" s="36"/>
      <c r="AN173" s="37"/>
      <c r="AO173" s="19">
        <f t="shared" si="18"/>
        <v>28800</v>
      </c>
    </row>
    <row r="174" spans="1:171" s="282" customFormat="1" ht="63" customHeight="1" x14ac:dyDescent="0.25">
      <c r="A174" s="1258"/>
      <c r="B174" s="1484"/>
      <c r="C174" s="1310"/>
      <c r="D174" s="1452" t="s">
        <v>200</v>
      </c>
      <c r="E174" s="1471">
        <v>8</v>
      </c>
      <c r="F174" s="1499">
        <v>0</v>
      </c>
      <c r="G174" s="1499">
        <v>0</v>
      </c>
      <c r="H174" s="1499">
        <v>2</v>
      </c>
      <c r="I174" s="1499">
        <v>1</v>
      </c>
      <c r="J174" s="1499">
        <v>1</v>
      </c>
      <c r="K174" s="1499">
        <v>1</v>
      </c>
      <c r="L174" s="1499">
        <v>1</v>
      </c>
      <c r="M174" s="1499">
        <v>0</v>
      </c>
      <c r="N174" s="1499">
        <v>1</v>
      </c>
      <c r="O174" s="1499">
        <v>1</v>
      </c>
      <c r="P174" s="1499">
        <v>0</v>
      </c>
      <c r="Q174" s="1499">
        <v>0</v>
      </c>
      <c r="R174" s="785"/>
      <c r="S174" s="1342"/>
      <c r="T174" s="1506" t="s">
        <v>203</v>
      </c>
      <c r="U174" s="519" t="s">
        <v>323</v>
      </c>
      <c r="V174" s="455" t="s">
        <v>303</v>
      </c>
      <c r="W174" s="519" t="s">
        <v>324</v>
      </c>
      <c r="X174" s="445">
        <v>2000</v>
      </c>
      <c r="Y174" s="428">
        <f>+X174*0.12</f>
        <v>240</v>
      </c>
      <c r="Z174" s="428">
        <f>+X174+Y174</f>
        <v>2240</v>
      </c>
      <c r="AA174" s="257"/>
      <c r="AB174" s="36"/>
      <c r="AC174" s="36"/>
      <c r="AD174" s="36"/>
      <c r="AE174" s="36">
        <v>1400</v>
      </c>
      <c r="AF174" s="36"/>
      <c r="AG174" s="36"/>
      <c r="AH174" s="36"/>
      <c r="AI174" s="36"/>
      <c r="AJ174" s="36"/>
      <c r="AK174" s="36"/>
      <c r="AL174" s="36"/>
      <c r="AM174" s="36"/>
      <c r="AN174" s="37"/>
      <c r="AO174" s="19">
        <f t="shared" si="18"/>
        <v>1400</v>
      </c>
    </row>
    <row r="175" spans="1:171" s="282" customFormat="1" ht="63" hidden="1" customHeight="1" x14ac:dyDescent="0.25">
      <c r="A175" s="1258"/>
      <c r="B175" s="1484"/>
      <c r="C175" s="1310"/>
      <c r="D175" s="1452"/>
      <c r="E175" s="1471"/>
      <c r="F175" s="1499"/>
      <c r="G175" s="1499"/>
      <c r="H175" s="1499"/>
      <c r="I175" s="1499"/>
      <c r="J175" s="1499"/>
      <c r="K175" s="1499"/>
      <c r="L175" s="1499"/>
      <c r="M175" s="1499"/>
      <c r="N175" s="1499"/>
      <c r="O175" s="1499"/>
      <c r="P175" s="1499"/>
      <c r="Q175" s="1499"/>
      <c r="R175" s="785"/>
      <c r="S175" s="1342"/>
      <c r="T175" s="1507"/>
      <c r="U175" s="815" t="s">
        <v>325</v>
      </c>
      <c r="V175" s="455" t="s">
        <v>308</v>
      </c>
      <c r="W175" s="519" t="s">
        <v>326</v>
      </c>
      <c r="X175" s="445">
        <v>500</v>
      </c>
      <c r="Y175" s="257"/>
      <c r="Z175" s="257"/>
      <c r="AA175" s="257"/>
      <c r="AB175" s="36"/>
      <c r="AC175" s="36"/>
      <c r="AD175" s="36"/>
      <c r="AE175" s="36">
        <v>500</v>
      </c>
      <c r="AF175" s="36"/>
      <c r="AG175" s="36"/>
      <c r="AH175" s="36"/>
      <c r="AI175" s="36"/>
      <c r="AJ175" s="36"/>
      <c r="AK175" s="36"/>
      <c r="AL175" s="36"/>
      <c r="AM175" s="36"/>
      <c r="AN175" s="37"/>
      <c r="AO175" s="19">
        <f t="shared" si="18"/>
        <v>500</v>
      </c>
    </row>
    <row r="176" spans="1:171" ht="63" hidden="1" customHeight="1" x14ac:dyDescent="0.25">
      <c r="A176" s="1258"/>
      <c r="B176" s="1484"/>
      <c r="C176" s="1310"/>
      <c r="D176" s="1452" t="s">
        <v>331</v>
      </c>
      <c r="E176" s="1471">
        <v>2</v>
      </c>
      <c r="F176" s="1499">
        <v>0</v>
      </c>
      <c r="G176" s="1499">
        <v>0</v>
      </c>
      <c r="H176" s="1499">
        <v>0</v>
      </c>
      <c r="I176" s="1499">
        <v>0</v>
      </c>
      <c r="J176" s="1499">
        <v>0</v>
      </c>
      <c r="K176" s="1499">
        <v>1</v>
      </c>
      <c r="L176" s="1499">
        <v>0</v>
      </c>
      <c r="M176" s="1499">
        <v>0</v>
      </c>
      <c r="N176" s="1499">
        <v>0</v>
      </c>
      <c r="O176" s="1499">
        <v>0</v>
      </c>
      <c r="P176" s="1499">
        <v>0</v>
      </c>
      <c r="Q176" s="1499">
        <v>1</v>
      </c>
      <c r="R176" s="785"/>
      <c r="S176" s="1475"/>
      <c r="T176" s="1501" t="s">
        <v>152</v>
      </c>
      <c r="U176" s="519" t="s">
        <v>327</v>
      </c>
      <c r="V176" s="455" t="s">
        <v>44</v>
      </c>
      <c r="W176" s="519" t="s">
        <v>328</v>
      </c>
      <c r="X176" s="445">
        <v>400</v>
      </c>
      <c r="Y176" s="257"/>
      <c r="Z176" s="257"/>
      <c r="AA176" s="257"/>
      <c r="AB176" s="36"/>
      <c r="AC176" s="36"/>
      <c r="AD176" s="36"/>
      <c r="AE176" s="36"/>
      <c r="AF176" s="36">
        <v>400</v>
      </c>
      <c r="AG176" s="36"/>
      <c r="AH176" s="36"/>
      <c r="AI176" s="36"/>
      <c r="AJ176" s="36"/>
      <c r="AK176" s="36"/>
      <c r="AL176" s="36"/>
      <c r="AM176" s="36"/>
      <c r="AN176" s="37"/>
      <c r="AO176" s="19">
        <f t="shared" si="18"/>
        <v>400</v>
      </c>
    </row>
    <row r="177" spans="1:171" s="1" customFormat="1" ht="63" hidden="1" customHeight="1" thickBot="1" x14ac:dyDescent="0.3">
      <c r="A177" s="1258"/>
      <c r="B177" s="1486"/>
      <c r="C177" s="1310"/>
      <c r="D177" s="1504"/>
      <c r="E177" s="1508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11"/>
      <c r="P177" s="1311"/>
      <c r="Q177" s="1311"/>
      <c r="R177" s="788"/>
      <c r="S177" s="1490"/>
      <c r="T177" s="1509"/>
      <c r="U177" s="803" t="s">
        <v>329</v>
      </c>
      <c r="V177" s="812" t="s">
        <v>238</v>
      </c>
      <c r="W177" s="799" t="s">
        <v>330</v>
      </c>
      <c r="X177" s="373">
        <v>450</v>
      </c>
      <c r="Y177" s="373" t="s">
        <v>832</v>
      </c>
      <c r="Z177" s="373"/>
      <c r="AA177" s="373"/>
      <c r="AB177" s="35"/>
      <c r="AC177" s="35"/>
      <c r="AD177" s="35">
        <v>450</v>
      </c>
      <c r="AE177" s="35"/>
      <c r="AF177" s="35"/>
      <c r="AG177" s="35"/>
      <c r="AH177" s="35"/>
      <c r="AI177" s="35"/>
      <c r="AJ177" s="35"/>
      <c r="AK177" s="35"/>
      <c r="AL177" s="35"/>
      <c r="AM177" s="35"/>
      <c r="AN177" s="39"/>
      <c r="AO177" s="19">
        <f t="shared" si="18"/>
        <v>450</v>
      </c>
      <c r="AP177" s="279"/>
      <c r="AQ177" s="279"/>
      <c r="AR177" s="279"/>
      <c r="AS177" s="279"/>
      <c r="AT177" s="279"/>
      <c r="AU177" s="279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L177" s="279"/>
      <c r="BM177" s="279"/>
      <c r="BN177" s="279"/>
      <c r="BO177" s="279"/>
      <c r="BP177" s="279"/>
      <c r="BQ177" s="279"/>
      <c r="BR177" s="279"/>
      <c r="BS177" s="279"/>
      <c r="BT177" s="279"/>
      <c r="BU177" s="279"/>
      <c r="BV177" s="279"/>
      <c r="BW177" s="279"/>
      <c r="BX177" s="279"/>
      <c r="BY177" s="279"/>
      <c r="BZ177" s="279"/>
      <c r="CA177" s="279"/>
      <c r="CB177" s="279"/>
      <c r="CC177" s="279"/>
      <c r="CD177" s="279"/>
      <c r="CE177" s="279"/>
      <c r="CF177" s="279"/>
      <c r="CG177" s="279"/>
      <c r="CH177" s="279"/>
      <c r="CI177" s="279"/>
      <c r="CJ177" s="279"/>
      <c r="CK177" s="279"/>
      <c r="CL177" s="279"/>
      <c r="CM177" s="279"/>
      <c r="CN177" s="279"/>
      <c r="CO177" s="279"/>
      <c r="CP177" s="279"/>
      <c r="CQ177" s="279"/>
      <c r="CR177" s="279"/>
      <c r="CS177" s="279"/>
      <c r="CT177" s="279"/>
      <c r="CU177" s="279"/>
      <c r="CV177" s="279"/>
      <c r="CW177" s="279"/>
      <c r="CX177" s="279"/>
      <c r="CY177" s="279"/>
      <c r="CZ177" s="279"/>
      <c r="DA177" s="279"/>
      <c r="DB177" s="279"/>
      <c r="DC177" s="279"/>
      <c r="DD177" s="279"/>
      <c r="DE177" s="279"/>
      <c r="DF177" s="279"/>
      <c r="DG177" s="279"/>
      <c r="DH177" s="279"/>
      <c r="DI177" s="279"/>
      <c r="DJ177" s="279"/>
      <c r="DK177" s="279"/>
      <c r="DL177" s="279"/>
      <c r="DM177" s="279"/>
      <c r="DN177" s="279"/>
      <c r="DO177" s="279"/>
      <c r="DP177" s="279"/>
      <c r="DQ177" s="279"/>
      <c r="DR177" s="279"/>
      <c r="DS177" s="279"/>
      <c r="DT177" s="279"/>
      <c r="DU177" s="279"/>
      <c r="DV177" s="279"/>
      <c r="DW177" s="279"/>
      <c r="DX177" s="279"/>
      <c r="DY177" s="279"/>
      <c r="DZ177" s="279"/>
      <c r="EA177" s="279"/>
      <c r="EB177" s="279"/>
      <c r="EC177" s="279"/>
      <c r="ED177" s="279"/>
      <c r="EE177" s="279"/>
      <c r="EF177" s="279"/>
      <c r="EG177" s="279"/>
      <c r="EH177" s="279"/>
      <c r="EI177" s="279"/>
      <c r="EJ177" s="279"/>
      <c r="EK177" s="279"/>
      <c r="EL177" s="279"/>
      <c r="EM177" s="279"/>
      <c r="EN177" s="279"/>
      <c r="EO177" s="279"/>
      <c r="EP177" s="279"/>
      <c r="EQ177" s="279"/>
      <c r="ER177" s="279"/>
      <c r="ES177" s="279"/>
      <c r="ET177" s="279"/>
      <c r="EU177" s="279"/>
      <c r="EV177" s="279"/>
      <c r="EW177" s="279"/>
      <c r="EX177" s="279"/>
      <c r="EY177" s="279"/>
      <c r="EZ177" s="279"/>
      <c r="FA177" s="279"/>
      <c r="FB177" s="279"/>
      <c r="FC177" s="279"/>
      <c r="FD177" s="279"/>
      <c r="FE177" s="279"/>
      <c r="FF177" s="279"/>
      <c r="FG177" s="279"/>
      <c r="FH177" s="279"/>
      <c r="FI177" s="279"/>
      <c r="FJ177" s="279"/>
      <c r="FK177" s="279"/>
      <c r="FL177" s="279"/>
      <c r="FM177" s="279"/>
      <c r="FN177" s="279"/>
      <c r="FO177" s="279"/>
    </row>
    <row r="178" spans="1:171" s="1" customFormat="1" ht="63" hidden="1" customHeight="1" x14ac:dyDescent="0.25">
      <c r="A178" s="1258"/>
      <c r="B178" s="1483" t="s">
        <v>361</v>
      </c>
      <c r="C178" s="1310"/>
      <c r="D178" s="611" t="s">
        <v>350</v>
      </c>
      <c r="E178" s="811">
        <v>50</v>
      </c>
      <c r="F178" s="76">
        <v>50</v>
      </c>
      <c r="G178" s="76">
        <v>50</v>
      </c>
      <c r="H178" s="76">
        <v>50</v>
      </c>
      <c r="I178" s="76">
        <v>50</v>
      </c>
      <c r="J178" s="76">
        <v>50</v>
      </c>
      <c r="K178" s="76">
        <v>50</v>
      </c>
      <c r="L178" s="76">
        <v>50</v>
      </c>
      <c r="M178" s="76">
        <v>50</v>
      </c>
      <c r="N178" s="76">
        <v>50</v>
      </c>
      <c r="O178" s="76">
        <v>50</v>
      </c>
      <c r="P178" s="76">
        <v>50</v>
      </c>
      <c r="Q178" s="76">
        <v>50</v>
      </c>
      <c r="R178" s="800"/>
      <c r="S178" s="1502" t="s">
        <v>191</v>
      </c>
      <c r="T178" s="839" t="s">
        <v>146</v>
      </c>
      <c r="U178" s="519" t="s">
        <v>333</v>
      </c>
      <c r="V178" s="589" t="s">
        <v>60</v>
      </c>
      <c r="W178" s="572" t="s">
        <v>699</v>
      </c>
      <c r="X178" s="431">
        <v>6287.16</v>
      </c>
      <c r="Y178" s="257"/>
      <c r="Z178" s="257"/>
      <c r="AA178" s="302"/>
      <c r="AB178" s="61"/>
      <c r="AC178" s="61"/>
      <c r="AD178" s="61"/>
      <c r="AE178" s="61">
        <v>6287.16</v>
      </c>
      <c r="AF178" s="61"/>
      <c r="AG178" s="61"/>
      <c r="AH178" s="61"/>
      <c r="AI178" s="61"/>
      <c r="AJ178" s="61"/>
      <c r="AK178" s="61"/>
      <c r="AL178" s="61"/>
      <c r="AM178" s="61"/>
      <c r="AN178" s="62"/>
      <c r="AO178" s="19">
        <f t="shared" si="18"/>
        <v>6287.16</v>
      </c>
    </row>
    <row r="179" spans="1:171" s="1" customFormat="1" ht="63" hidden="1" customHeight="1" x14ac:dyDescent="0.25">
      <c r="A179" s="1258"/>
      <c r="B179" s="1512"/>
      <c r="C179" s="1310"/>
      <c r="D179" s="806" t="s">
        <v>351</v>
      </c>
      <c r="E179" s="777">
        <v>41</v>
      </c>
      <c r="F179" s="794">
        <v>41</v>
      </c>
      <c r="G179" s="794">
        <v>41</v>
      </c>
      <c r="H179" s="794">
        <v>41</v>
      </c>
      <c r="I179" s="794">
        <v>41</v>
      </c>
      <c r="J179" s="794">
        <v>41</v>
      </c>
      <c r="K179" s="794">
        <v>41</v>
      </c>
      <c r="L179" s="794">
        <v>41</v>
      </c>
      <c r="M179" s="794">
        <v>41</v>
      </c>
      <c r="N179" s="794">
        <v>41</v>
      </c>
      <c r="O179" s="794">
        <v>41</v>
      </c>
      <c r="P179" s="794">
        <v>41</v>
      </c>
      <c r="Q179" s="794">
        <v>41</v>
      </c>
      <c r="R179" s="785"/>
      <c r="S179" s="1342"/>
      <c r="T179" s="815" t="s">
        <v>149</v>
      </c>
      <c r="U179" s="815" t="s">
        <v>334</v>
      </c>
      <c r="V179" s="455" t="s">
        <v>156</v>
      </c>
      <c r="W179" s="568" t="s">
        <v>248</v>
      </c>
      <c r="X179" s="445">
        <v>37200</v>
      </c>
      <c r="Y179" s="257"/>
      <c r="Z179" s="257"/>
      <c r="AA179" s="257"/>
      <c r="AB179" s="36"/>
      <c r="AC179" s="36"/>
      <c r="AD179" s="36"/>
      <c r="AE179" s="36"/>
      <c r="AF179" s="36">
        <v>37200</v>
      </c>
      <c r="AG179" s="36"/>
      <c r="AH179" s="36"/>
      <c r="AI179" s="36"/>
      <c r="AJ179" s="36"/>
      <c r="AK179" s="36"/>
      <c r="AL179" s="36"/>
      <c r="AM179" s="36"/>
      <c r="AN179" s="37"/>
      <c r="AO179" s="19">
        <f t="shared" si="18"/>
        <v>37200</v>
      </c>
    </row>
    <row r="180" spans="1:171" s="282" customFormat="1" ht="63" customHeight="1" x14ac:dyDescent="0.25">
      <c r="A180" s="1258"/>
      <c r="B180" s="1512"/>
      <c r="C180" s="1310"/>
      <c r="D180" s="446" t="s">
        <v>352</v>
      </c>
      <c r="E180" s="777">
        <f t="shared" ref="E180:E186" si="19">SUM(F180:Q180)</f>
        <v>146</v>
      </c>
      <c r="F180" s="794">
        <v>16</v>
      </c>
      <c r="G180" s="794">
        <v>11</v>
      </c>
      <c r="H180" s="794">
        <v>13</v>
      </c>
      <c r="I180" s="794">
        <v>12</v>
      </c>
      <c r="J180" s="794">
        <v>12</v>
      </c>
      <c r="K180" s="794">
        <v>12</v>
      </c>
      <c r="L180" s="794">
        <v>12</v>
      </c>
      <c r="M180" s="794">
        <v>11</v>
      </c>
      <c r="N180" s="794">
        <v>12</v>
      </c>
      <c r="O180" s="794">
        <v>10</v>
      </c>
      <c r="P180" s="794">
        <v>11</v>
      </c>
      <c r="Q180" s="794">
        <v>14</v>
      </c>
      <c r="R180" s="785"/>
      <c r="S180" s="1342"/>
      <c r="T180" s="815" t="s">
        <v>150</v>
      </c>
      <c r="U180" s="519" t="s">
        <v>733</v>
      </c>
      <c r="V180" s="455" t="s">
        <v>303</v>
      </c>
      <c r="W180" s="683" t="s">
        <v>304</v>
      </c>
      <c r="X180" s="445"/>
      <c r="Y180" s="428">
        <f>+X180*0.12</f>
        <v>0</v>
      </c>
      <c r="Z180" s="428">
        <f>+X180+Y180</f>
        <v>0</v>
      </c>
      <c r="AA180" s="257"/>
      <c r="AB180" s="36"/>
      <c r="AC180" s="36"/>
      <c r="AD180" s="36"/>
      <c r="AE180" s="36"/>
      <c r="AF180" s="36"/>
      <c r="AG180" s="36">
        <v>8000</v>
      </c>
      <c r="AH180" s="36"/>
      <c r="AI180" s="36"/>
      <c r="AJ180" s="36"/>
      <c r="AK180" s="36"/>
      <c r="AL180" s="36"/>
      <c r="AM180" s="36"/>
      <c r="AN180" s="37"/>
      <c r="AO180" s="447">
        <f t="shared" si="18"/>
        <v>8000</v>
      </c>
    </row>
    <row r="181" spans="1:171" s="1" customFormat="1" ht="63" hidden="1" customHeight="1" x14ac:dyDescent="0.25">
      <c r="A181" s="1258"/>
      <c r="B181" s="1513"/>
      <c r="C181" s="1310"/>
      <c r="D181" s="806" t="s">
        <v>353</v>
      </c>
      <c r="E181" s="777">
        <f t="shared" si="19"/>
        <v>86</v>
      </c>
      <c r="F181" s="794">
        <v>6</v>
      </c>
      <c r="G181" s="794">
        <v>3</v>
      </c>
      <c r="H181" s="794">
        <v>11</v>
      </c>
      <c r="I181" s="794">
        <v>5</v>
      </c>
      <c r="J181" s="794">
        <v>6</v>
      </c>
      <c r="K181" s="794">
        <v>10</v>
      </c>
      <c r="L181" s="794">
        <v>6</v>
      </c>
      <c r="M181" s="794">
        <v>10</v>
      </c>
      <c r="N181" s="794">
        <v>6</v>
      </c>
      <c r="O181" s="794">
        <v>7</v>
      </c>
      <c r="P181" s="794">
        <v>10</v>
      </c>
      <c r="Q181" s="794">
        <v>6</v>
      </c>
      <c r="R181" s="785"/>
      <c r="S181" s="1475"/>
      <c r="T181" s="799" t="s">
        <v>151</v>
      </c>
      <c r="U181" s="799" t="s">
        <v>335</v>
      </c>
      <c r="V181" s="784" t="s">
        <v>65</v>
      </c>
      <c r="W181" s="786" t="s">
        <v>250</v>
      </c>
      <c r="X181" s="781">
        <v>95000</v>
      </c>
      <c r="Y181" s="781"/>
      <c r="Z181" s="781"/>
      <c r="AA181" s="781"/>
      <c r="AB181" s="36"/>
      <c r="AC181" s="36"/>
      <c r="AD181" s="36"/>
      <c r="AE181" s="36"/>
      <c r="AF181" s="36">
        <f>+X181</f>
        <v>95000</v>
      </c>
      <c r="AG181" s="36"/>
      <c r="AH181" s="36"/>
      <c r="AI181" s="36"/>
      <c r="AJ181" s="36"/>
      <c r="AK181" s="36"/>
      <c r="AL181" s="36"/>
      <c r="AM181" s="36"/>
      <c r="AN181" s="37"/>
      <c r="AO181" s="19">
        <f t="shared" si="18"/>
        <v>95000</v>
      </c>
    </row>
    <row r="182" spans="1:171" s="1" customFormat="1" ht="63" hidden="1" customHeight="1" x14ac:dyDescent="0.25">
      <c r="A182" s="1258"/>
      <c r="B182" s="1512"/>
      <c r="C182" s="1310"/>
      <c r="D182" s="806" t="s">
        <v>354</v>
      </c>
      <c r="E182" s="777">
        <f t="shared" si="19"/>
        <v>212</v>
      </c>
      <c r="F182" s="794">
        <v>15</v>
      </c>
      <c r="G182" s="794">
        <v>15</v>
      </c>
      <c r="H182" s="794">
        <v>17</v>
      </c>
      <c r="I182" s="794">
        <v>14</v>
      </c>
      <c r="J182" s="794">
        <v>22</v>
      </c>
      <c r="K182" s="794">
        <v>27</v>
      </c>
      <c r="L182" s="794">
        <v>18</v>
      </c>
      <c r="M182" s="794">
        <v>13</v>
      </c>
      <c r="N182" s="794">
        <v>22</v>
      </c>
      <c r="O182" s="794">
        <v>14</v>
      </c>
      <c r="P182" s="794">
        <v>20</v>
      </c>
      <c r="Q182" s="794">
        <v>15</v>
      </c>
      <c r="R182" s="785"/>
      <c r="S182" s="1510"/>
      <c r="T182" s="803" t="s">
        <v>203</v>
      </c>
      <c r="U182" s="803" t="s">
        <v>336</v>
      </c>
      <c r="V182" s="785" t="s">
        <v>49</v>
      </c>
      <c r="W182" s="815" t="s">
        <v>122</v>
      </c>
      <c r="X182" s="257">
        <v>2500</v>
      </c>
      <c r="Y182" s="257" t="s">
        <v>823</v>
      </c>
      <c r="Z182" s="257"/>
      <c r="AA182" s="257"/>
      <c r="AB182" s="36"/>
      <c r="AC182" s="36"/>
      <c r="AD182" s="36"/>
      <c r="AE182" s="36">
        <f>+X182</f>
        <v>2500</v>
      </c>
      <c r="AF182" s="36"/>
      <c r="AG182" s="36"/>
      <c r="AH182" s="36"/>
      <c r="AI182" s="36"/>
      <c r="AJ182" s="36"/>
      <c r="AK182" s="36"/>
      <c r="AL182" s="36"/>
      <c r="AM182" s="36"/>
      <c r="AN182" s="37"/>
      <c r="AO182" s="19">
        <f t="shared" si="18"/>
        <v>2500</v>
      </c>
    </row>
    <row r="183" spans="1:171" s="1" customFormat="1" ht="63" hidden="1" customHeight="1" x14ac:dyDescent="0.25">
      <c r="A183" s="1258"/>
      <c r="B183" s="1512"/>
      <c r="C183" s="1310"/>
      <c r="D183" s="806" t="s">
        <v>355</v>
      </c>
      <c r="E183" s="777">
        <f t="shared" si="19"/>
        <v>7</v>
      </c>
      <c r="F183" s="794"/>
      <c r="G183" s="794"/>
      <c r="H183" s="794"/>
      <c r="I183" s="794"/>
      <c r="J183" s="794"/>
      <c r="K183" s="794">
        <v>4</v>
      </c>
      <c r="L183" s="794"/>
      <c r="M183" s="794"/>
      <c r="N183" s="794"/>
      <c r="O183" s="794"/>
      <c r="P183" s="794"/>
      <c r="Q183" s="794">
        <v>3</v>
      </c>
      <c r="R183" s="785"/>
      <c r="S183" s="1510"/>
      <c r="T183" s="803" t="s">
        <v>152</v>
      </c>
      <c r="U183" s="572" t="s">
        <v>337</v>
      </c>
      <c r="V183" s="455" t="s">
        <v>49</v>
      </c>
      <c r="W183" s="519" t="s">
        <v>122</v>
      </c>
      <c r="X183" s="445">
        <v>11531.07</v>
      </c>
      <c r="Y183" s="257"/>
      <c r="Z183" s="257"/>
      <c r="AA183" s="257"/>
      <c r="AB183" s="36"/>
      <c r="AC183" s="36"/>
      <c r="AD183" s="36"/>
      <c r="AE183" s="36"/>
      <c r="AF183" s="36"/>
      <c r="AG183" s="36">
        <f>+X183</f>
        <v>11531.07</v>
      </c>
      <c r="AH183" s="36"/>
      <c r="AI183" s="36"/>
      <c r="AJ183" s="36"/>
      <c r="AK183" s="36"/>
      <c r="AL183" s="36"/>
      <c r="AM183" s="36"/>
      <c r="AN183" s="37"/>
      <c r="AO183" s="19">
        <f t="shared" si="18"/>
        <v>11531.07</v>
      </c>
    </row>
    <row r="184" spans="1:171" s="1" customFormat="1" ht="63" hidden="1" customHeight="1" x14ac:dyDescent="0.25">
      <c r="A184" s="1258"/>
      <c r="B184" s="1512"/>
      <c r="C184" s="1310"/>
      <c r="D184" s="806" t="s">
        <v>362</v>
      </c>
      <c r="E184" s="777">
        <f t="shared" si="19"/>
        <v>989</v>
      </c>
      <c r="F184" s="794">
        <v>93</v>
      </c>
      <c r="G184" s="794">
        <v>87</v>
      </c>
      <c r="H184" s="794">
        <v>102</v>
      </c>
      <c r="I184" s="794">
        <v>85</v>
      </c>
      <c r="J184" s="794">
        <v>76</v>
      </c>
      <c r="K184" s="794">
        <v>89</v>
      </c>
      <c r="L184" s="794">
        <v>80</v>
      </c>
      <c r="M184" s="794">
        <v>74</v>
      </c>
      <c r="N184" s="794">
        <v>80</v>
      </c>
      <c r="O184" s="794">
        <v>76</v>
      </c>
      <c r="P184" s="794">
        <v>77</v>
      </c>
      <c r="Q184" s="794">
        <v>70</v>
      </c>
      <c r="R184" s="785"/>
      <c r="S184" s="1342"/>
      <c r="T184" s="797" t="s">
        <v>363</v>
      </c>
      <c r="U184" s="797" t="s">
        <v>338</v>
      </c>
      <c r="V184" s="833" t="s">
        <v>156</v>
      </c>
      <c r="W184" s="537" t="s">
        <v>248</v>
      </c>
      <c r="X184" s="535">
        <v>25714.28</v>
      </c>
      <c r="Y184" s="324">
        <f>+X184*0.12</f>
        <v>3085.7135999999996</v>
      </c>
      <c r="Z184" s="324">
        <f>+X184+Y184</f>
        <v>28799.993599999998</v>
      </c>
      <c r="AA184" s="462">
        <v>43876</v>
      </c>
      <c r="AB184" s="36"/>
      <c r="AC184" s="36"/>
      <c r="AD184" s="36"/>
      <c r="AE184" s="36">
        <v>25714.32</v>
      </c>
      <c r="AF184" s="36"/>
      <c r="AG184" s="36"/>
      <c r="AH184" s="36"/>
      <c r="AI184" s="36"/>
      <c r="AJ184" s="36"/>
      <c r="AK184" s="36"/>
      <c r="AL184" s="36"/>
      <c r="AM184" s="36"/>
      <c r="AN184" s="37"/>
      <c r="AO184" s="19">
        <f t="shared" si="18"/>
        <v>25714.32</v>
      </c>
    </row>
    <row r="185" spans="1:171" s="1" customFormat="1" ht="63" hidden="1" customHeight="1" x14ac:dyDescent="0.25">
      <c r="A185" s="1258"/>
      <c r="B185" s="1512"/>
      <c r="C185" s="1310"/>
      <c r="D185" s="806"/>
      <c r="E185" s="777"/>
      <c r="F185" s="794"/>
      <c r="G185" s="794"/>
      <c r="H185" s="794"/>
      <c r="I185" s="794"/>
      <c r="J185" s="794"/>
      <c r="K185" s="794"/>
      <c r="L185" s="794"/>
      <c r="M185" s="794"/>
      <c r="N185" s="794"/>
      <c r="O185" s="794"/>
      <c r="P185" s="794"/>
      <c r="Q185" s="794"/>
      <c r="R185" s="785"/>
      <c r="S185" s="1342"/>
      <c r="T185" s="773"/>
      <c r="U185" s="797" t="s">
        <v>797</v>
      </c>
      <c r="V185" s="833" t="s">
        <v>156</v>
      </c>
      <c r="W185" s="537" t="s">
        <v>248</v>
      </c>
      <c r="X185" s="536">
        <v>14347.82</v>
      </c>
      <c r="Y185" s="324">
        <f>+X185*0.12</f>
        <v>1721.7384</v>
      </c>
      <c r="Z185" s="324">
        <f>+X185+Y185</f>
        <v>16069.5584</v>
      </c>
      <c r="AA185" s="458">
        <v>43993</v>
      </c>
      <c r="AB185" s="36"/>
      <c r="AC185" s="36"/>
      <c r="AD185" s="36"/>
      <c r="AE185" s="36"/>
      <c r="AF185" s="36">
        <v>3000</v>
      </c>
      <c r="AG185" s="36"/>
      <c r="AH185" s="36"/>
      <c r="AI185" s="36"/>
      <c r="AJ185" s="36"/>
      <c r="AK185" s="36"/>
      <c r="AL185" s="36"/>
      <c r="AM185" s="36"/>
      <c r="AN185" s="37"/>
      <c r="AO185" s="19">
        <f>+AB185+AD185+AE185+AF185+AG185+AH185+AI185++AJ185+AK185+AL185+AM185+AN185</f>
        <v>3000</v>
      </c>
    </row>
    <row r="186" spans="1:171" s="1" customFormat="1" ht="63" hidden="1" customHeight="1" x14ac:dyDescent="0.25">
      <c r="A186" s="1258"/>
      <c r="B186" s="1513"/>
      <c r="C186" s="1310"/>
      <c r="D186" s="1511" t="s">
        <v>356</v>
      </c>
      <c r="E186" s="1471">
        <f t="shared" si="19"/>
        <v>53</v>
      </c>
      <c r="F186" s="1499">
        <v>5</v>
      </c>
      <c r="G186" s="1499">
        <v>4</v>
      </c>
      <c r="H186" s="1499">
        <v>6</v>
      </c>
      <c r="I186" s="1499">
        <v>4</v>
      </c>
      <c r="J186" s="1499">
        <v>4</v>
      </c>
      <c r="K186" s="1499">
        <v>6</v>
      </c>
      <c r="L186" s="1499">
        <v>5</v>
      </c>
      <c r="M186" s="1499">
        <v>4</v>
      </c>
      <c r="N186" s="1499">
        <v>4</v>
      </c>
      <c r="O186" s="1499">
        <v>4</v>
      </c>
      <c r="P186" s="1499">
        <v>3</v>
      </c>
      <c r="Q186" s="1499">
        <v>4</v>
      </c>
      <c r="R186" s="785"/>
      <c r="S186" s="1475"/>
      <c r="T186" s="1500" t="s">
        <v>152</v>
      </c>
      <c r="U186" s="803" t="s">
        <v>339</v>
      </c>
      <c r="V186" s="784" t="s">
        <v>65</v>
      </c>
      <c r="W186" s="786" t="s">
        <v>250</v>
      </c>
      <c r="X186" s="781">
        <v>3000</v>
      </c>
      <c r="Y186" s="781"/>
      <c r="Z186" s="781"/>
      <c r="AA186" s="781"/>
      <c r="AB186" s="36"/>
      <c r="AC186" s="36"/>
      <c r="AD186" s="36"/>
      <c r="AE186" s="36"/>
      <c r="AF186" s="36">
        <v>3000</v>
      </c>
      <c r="AG186" s="36"/>
      <c r="AH186" s="36"/>
      <c r="AI186" s="36"/>
      <c r="AJ186" s="36"/>
      <c r="AK186" s="36"/>
      <c r="AL186" s="36"/>
      <c r="AM186" s="36"/>
      <c r="AN186" s="37"/>
      <c r="AO186" s="19">
        <f t="shared" si="18"/>
        <v>3000</v>
      </c>
    </row>
    <row r="187" spans="1:171" s="1" customFormat="1" ht="63" hidden="1" customHeight="1" x14ac:dyDescent="0.25">
      <c r="A187" s="1258"/>
      <c r="B187" s="1512"/>
      <c r="C187" s="1310"/>
      <c r="D187" s="1511"/>
      <c r="E187" s="1471"/>
      <c r="F187" s="1499"/>
      <c r="G187" s="1499"/>
      <c r="H187" s="1499"/>
      <c r="I187" s="1499"/>
      <c r="J187" s="1499"/>
      <c r="K187" s="1499"/>
      <c r="L187" s="1499"/>
      <c r="M187" s="1499"/>
      <c r="N187" s="1499"/>
      <c r="O187" s="1499"/>
      <c r="P187" s="1499"/>
      <c r="Q187" s="1499"/>
      <c r="R187" s="785"/>
      <c r="S187" s="1342"/>
      <c r="T187" s="1497"/>
      <c r="U187" s="815" t="s">
        <v>340</v>
      </c>
      <c r="V187" s="833" t="s">
        <v>156</v>
      </c>
      <c r="W187" s="537" t="s">
        <v>248</v>
      </c>
      <c r="X187" s="546">
        <v>4735.71</v>
      </c>
      <c r="Y187" s="324">
        <f t="shared" ref="Y187:Y196" si="20">+X187*0.12</f>
        <v>568.28520000000003</v>
      </c>
      <c r="Z187" s="324">
        <f t="shared" ref="Z187:Z196" si="21">+X187+Y187</f>
        <v>5303.9952000000003</v>
      </c>
      <c r="AA187" s="462">
        <v>44135</v>
      </c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>
        <v>4735.68</v>
      </c>
      <c r="AM187" s="36"/>
      <c r="AN187" s="37"/>
      <c r="AO187" s="19">
        <f t="shared" si="18"/>
        <v>4735.68</v>
      </c>
    </row>
    <row r="188" spans="1:171" s="1" customFormat="1" ht="63" hidden="1" customHeight="1" x14ac:dyDescent="0.25">
      <c r="A188" s="1258"/>
      <c r="B188" s="1512"/>
      <c r="C188" s="1310"/>
      <c r="D188" s="1511" t="s">
        <v>356</v>
      </c>
      <c r="E188" s="1471">
        <f>SUM(F188:Q188)</f>
        <v>53</v>
      </c>
      <c r="F188" s="1499">
        <v>5</v>
      </c>
      <c r="G188" s="1499">
        <v>4</v>
      </c>
      <c r="H188" s="1499">
        <v>6</v>
      </c>
      <c r="I188" s="1499">
        <v>4</v>
      </c>
      <c r="J188" s="1499">
        <v>4</v>
      </c>
      <c r="K188" s="1499">
        <v>6</v>
      </c>
      <c r="L188" s="1499">
        <v>5</v>
      </c>
      <c r="M188" s="1499">
        <v>4</v>
      </c>
      <c r="N188" s="1499">
        <v>4</v>
      </c>
      <c r="O188" s="1499">
        <v>4</v>
      </c>
      <c r="P188" s="1499">
        <v>3</v>
      </c>
      <c r="Q188" s="1499">
        <v>4</v>
      </c>
      <c r="R188" s="785"/>
      <c r="S188" s="1342"/>
      <c r="T188" s="1501" t="s">
        <v>152</v>
      </c>
      <c r="U188" s="815" t="s">
        <v>341</v>
      </c>
      <c r="V188" s="833" t="s">
        <v>156</v>
      </c>
      <c r="W188" s="537" t="s">
        <v>157</v>
      </c>
      <c r="X188" s="535">
        <v>2678.57</v>
      </c>
      <c r="Y188" s="324">
        <f t="shared" si="20"/>
        <v>321.42840000000001</v>
      </c>
      <c r="Z188" s="324">
        <f t="shared" si="21"/>
        <v>2999.9984000000004</v>
      </c>
      <c r="AA188" s="462">
        <v>43876</v>
      </c>
      <c r="AB188" s="36"/>
      <c r="AC188" s="36"/>
      <c r="AD188" s="36">
        <v>2678.52</v>
      </c>
      <c r="AE188" s="36"/>
      <c r="AF188" s="36"/>
      <c r="AG188" s="36"/>
      <c r="AH188" s="36"/>
      <c r="AI188" s="36"/>
      <c r="AJ188" s="36"/>
      <c r="AK188" s="36"/>
      <c r="AL188" s="36"/>
      <c r="AM188" s="36"/>
      <c r="AN188" s="37"/>
      <c r="AO188" s="19">
        <f t="shared" si="18"/>
        <v>2678.52</v>
      </c>
    </row>
    <row r="189" spans="1:171" s="1" customFormat="1" ht="63" hidden="1" customHeight="1" x14ac:dyDescent="0.25">
      <c r="A189" s="1258"/>
      <c r="B189" s="1512"/>
      <c r="C189" s="1310"/>
      <c r="D189" s="1511"/>
      <c r="E189" s="1471"/>
      <c r="F189" s="1499"/>
      <c r="G189" s="1499"/>
      <c r="H189" s="1499"/>
      <c r="I189" s="1499"/>
      <c r="J189" s="1499"/>
      <c r="K189" s="1499"/>
      <c r="L189" s="1499"/>
      <c r="M189" s="1499"/>
      <c r="N189" s="1499"/>
      <c r="O189" s="1499"/>
      <c r="P189" s="1499"/>
      <c r="Q189" s="1499"/>
      <c r="R189" s="785"/>
      <c r="S189" s="1342"/>
      <c r="T189" s="1497"/>
      <c r="U189" s="815" t="s">
        <v>796</v>
      </c>
      <c r="V189" s="833" t="s">
        <v>156</v>
      </c>
      <c r="W189" s="537" t="s">
        <v>157</v>
      </c>
      <c r="X189" s="535">
        <v>15600</v>
      </c>
      <c r="Y189" s="324">
        <f t="shared" si="20"/>
        <v>1872</v>
      </c>
      <c r="Z189" s="324">
        <f t="shared" si="21"/>
        <v>17472</v>
      </c>
      <c r="AA189" s="462">
        <v>43966</v>
      </c>
      <c r="AB189" s="36"/>
      <c r="AC189" s="36"/>
      <c r="AD189" s="36"/>
      <c r="AE189" s="36"/>
      <c r="AF189" s="36"/>
      <c r="AG189" s="36">
        <v>15600</v>
      </c>
      <c r="AH189" s="36"/>
      <c r="AI189" s="36"/>
      <c r="AJ189" s="36"/>
      <c r="AK189" s="36"/>
      <c r="AL189" s="36"/>
      <c r="AM189" s="36"/>
      <c r="AN189" s="37"/>
      <c r="AO189" s="19">
        <f t="shared" si="18"/>
        <v>15600</v>
      </c>
    </row>
    <row r="190" spans="1:171" s="1" customFormat="1" ht="63" hidden="1" customHeight="1" x14ac:dyDescent="0.25">
      <c r="A190" s="1258"/>
      <c r="B190" s="1512"/>
      <c r="C190" s="1310"/>
      <c r="D190" s="1511" t="s">
        <v>357</v>
      </c>
      <c r="E190" s="1471">
        <f>SUM(F190:Q190)</f>
        <v>249</v>
      </c>
      <c r="F190" s="1499">
        <v>22</v>
      </c>
      <c r="G190" s="1499">
        <v>18</v>
      </c>
      <c r="H190" s="1499">
        <v>25</v>
      </c>
      <c r="I190" s="1499">
        <v>26</v>
      </c>
      <c r="J190" s="1499">
        <v>18</v>
      </c>
      <c r="K190" s="1499">
        <v>19</v>
      </c>
      <c r="L190" s="1499">
        <v>20</v>
      </c>
      <c r="M190" s="1499">
        <v>26</v>
      </c>
      <c r="N190" s="1499">
        <v>21</v>
      </c>
      <c r="O190" s="1499">
        <v>20</v>
      </c>
      <c r="P190" s="1499">
        <v>19</v>
      </c>
      <c r="Q190" s="1499">
        <v>15</v>
      </c>
      <c r="R190" s="785"/>
      <c r="S190" s="1342"/>
      <c r="T190" s="1501" t="s">
        <v>366</v>
      </c>
      <c r="U190" s="815" t="s">
        <v>342</v>
      </c>
      <c r="V190" s="470" t="s">
        <v>74</v>
      </c>
      <c r="W190" s="500" t="s">
        <v>236</v>
      </c>
      <c r="X190" s="501">
        <v>32600</v>
      </c>
      <c r="Y190" s="353">
        <f t="shared" si="20"/>
        <v>3912</v>
      </c>
      <c r="Z190" s="353">
        <f t="shared" si="21"/>
        <v>36512</v>
      </c>
      <c r="AA190" s="462">
        <v>43833</v>
      </c>
      <c r="AB190" s="36" t="s">
        <v>784</v>
      </c>
      <c r="AC190" s="36" t="s">
        <v>784</v>
      </c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7">
        <v>38400</v>
      </c>
      <c r="AO190" s="19" t="e">
        <f>+AB190+AD190+AE190+AF190+AG190+AH190+AI190++AJ190+AK190+AL190+AM190+AN190</f>
        <v>#VALUE!</v>
      </c>
    </row>
    <row r="191" spans="1:171" s="1" customFormat="1" ht="63" hidden="1" customHeight="1" x14ac:dyDescent="0.25">
      <c r="A191" s="1258"/>
      <c r="B191" s="1512"/>
      <c r="C191" s="1310"/>
      <c r="D191" s="1511"/>
      <c r="E191" s="1471"/>
      <c r="F191" s="1499"/>
      <c r="G191" s="1499"/>
      <c r="H191" s="1499"/>
      <c r="I191" s="1499"/>
      <c r="J191" s="1499"/>
      <c r="K191" s="1499"/>
      <c r="L191" s="1499"/>
      <c r="M191" s="1499"/>
      <c r="N191" s="1499"/>
      <c r="O191" s="1499"/>
      <c r="P191" s="1499"/>
      <c r="Q191" s="1499"/>
      <c r="R191" s="785"/>
      <c r="S191" s="1342"/>
      <c r="T191" s="1497"/>
      <c r="U191" s="815" t="s">
        <v>343</v>
      </c>
      <c r="V191" s="833" t="s">
        <v>74</v>
      </c>
      <c r="W191" s="537" t="s">
        <v>236</v>
      </c>
      <c r="X191" s="535">
        <v>8313.7199999999993</v>
      </c>
      <c r="Y191" s="353">
        <f t="shared" si="20"/>
        <v>997.64639999999986</v>
      </c>
      <c r="Z191" s="353">
        <f t="shared" si="21"/>
        <v>9311.366399999999</v>
      </c>
      <c r="AA191" s="462">
        <v>43564</v>
      </c>
      <c r="AB191" s="36"/>
      <c r="AC191" s="36"/>
      <c r="AD191" s="36"/>
      <c r="AE191" s="36"/>
      <c r="AF191" s="36">
        <v>8311.7199999999993</v>
      </c>
      <c r="AG191" s="36"/>
      <c r="AH191" s="36"/>
      <c r="AI191" s="36"/>
      <c r="AJ191" s="36"/>
      <c r="AK191" s="36"/>
      <c r="AL191" s="36"/>
      <c r="AM191" s="36"/>
      <c r="AN191" s="37"/>
      <c r="AO191" s="19">
        <f>+AB191+AD191+AE191+AF191+AG191+AH191+AI191++AJ191+AK191+AL191+AM191+AN191</f>
        <v>8311.7199999999993</v>
      </c>
    </row>
    <row r="192" spans="1:171" s="1" customFormat="1" ht="63" hidden="1" customHeight="1" x14ac:dyDescent="0.25">
      <c r="A192" s="1258"/>
      <c r="B192" s="1512"/>
      <c r="C192" s="1310"/>
      <c r="D192" s="1511" t="s">
        <v>358</v>
      </c>
      <c r="E192" s="1471">
        <f>SUM(F192:Q192)</f>
        <v>375</v>
      </c>
      <c r="F192" s="1471">
        <v>32</v>
      </c>
      <c r="G192" s="1471">
        <v>30</v>
      </c>
      <c r="H192" s="1471">
        <v>35</v>
      </c>
      <c r="I192" s="1471">
        <v>30</v>
      </c>
      <c r="J192" s="1471">
        <v>30</v>
      </c>
      <c r="K192" s="1471">
        <v>30</v>
      </c>
      <c r="L192" s="1471">
        <v>35</v>
      </c>
      <c r="M192" s="1471">
        <v>30</v>
      </c>
      <c r="N192" s="1471">
        <v>30</v>
      </c>
      <c r="O192" s="1471">
        <v>33</v>
      </c>
      <c r="P192" s="1471">
        <v>30</v>
      </c>
      <c r="Q192" s="1471">
        <v>30</v>
      </c>
      <c r="R192" s="785"/>
      <c r="S192" s="1342"/>
      <c r="T192" s="1501" t="s">
        <v>365</v>
      </c>
      <c r="U192" s="815" t="s">
        <v>344</v>
      </c>
      <c r="V192" s="833" t="s">
        <v>74</v>
      </c>
      <c r="W192" s="537" t="s">
        <v>236</v>
      </c>
      <c r="X192" s="535">
        <v>2500</v>
      </c>
      <c r="Y192" s="353">
        <f t="shared" si="20"/>
        <v>300</v>
      </c>
      <c r="Z192" s="353">
        <f t="shared" si="21"/>
        <v>2800</v>
      </c>
      <c r="AA192" s="462">
        <v>43801</v>
      </c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7">
        <v>3400</v>
      </c>
      <c r="AO192" s="19">
        <f>+AB192+AD192+AE192+AF192+AG192+AH192+AI192++AJ192+AK192+AL192+AM192+AN192</f>
        <v>3400</v>
      </c>
    </row>
    <row r="193" spans="1:41" s="1" customFormat="1" ht="63" hidden="1" customHeight="1" x14ac:dyDescent="0.25">
      <c r="A193" s="1258"/>
      <c r="B193" s="1512"/>
      <c r="C193" s="1310"/>
      <c r="D193" s="1511"/>
      <c r="E193" s="1471"/>
      <c r="F193" s="1471"/>
      <c r="G193" s="1471"/>
      <c r="H193" s="1471"/>
      <c r="I193" s="1471"/>
      <c r="J193" s="1471"/>
      <c r="K193" s="1471"/>
      <c r="L193" s="1471"/>
      <c r="M193" s="1471"/>
      <c r="N193" s="1471"/>
      <c r="O193" s="1471"/>
      <c r="P193" s="1471"/>
      <c r="Q193" s="1471"/>
      <c r="R193" s="785"/>
      <c r="S193" s="1342"/>
      <c r="T193" s="1497"/>
      <c r="U193" s="815" t="s">
        <v>345</v>
      </c>
      <c r="V193" s="833" t="s">
        <v>74</v>
      </c>
      <c r="W193" s="537" t="s">
        <v>236</v>
      </c>
      <c r="X193" s="535">
        <v>3000</v>
      </c>
      <c r="Y193" s="353">
        <f t="shared" si="20"/>
        <v>360</v>
      </c>
      <c r="Z193" s="353">
        <f t="shared" si="21"/>
        <v>3360</v>
      </c>
      <c r="AA193" s="462">
        <v>43759</v>
      </c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>
        <v>5000</v>
      </c>
      <c r="AM193" s="36"/>
      <c r="AN193" s="37"/>
      <c r="AO193" s="19">
        <f t="shared" ref="AO193:AO254" si="22">+AB193+AD193+AE193+AF193+AG193+AH193+AI193++AJ193+AK193+AL193+AM193+AN193</f>
        <v>5000</v>
      </c>
    </row>
    <row r="194" spans="1:41" s="1" customFormat="1" ht="63" hidden="1" customHeight="1" x14ac:dyDescent="0.25">
      <c r="A194" s="1258"/>
      <c r="B194" s="1512"/>
      <c r="C194" s="1310"/>
      <c r="D194" s="1511" t="s">
        <v>359</v>
      </c>
      <c r="E194" s="1471">
        <f>SUM(F194:Q194)</f>
        <v>315</v>
      </c>
      <c r="F194" s="1499">
        <v>28</v>
      </c>
      <c r="G194" s="1499">
        <v>23</v>
      </c>
      <c r="H194" s="1499">
        <v>32</v>
      </c>
      <c r="I194" s="1499">
        <v>25</v>
      </c>
      <c r="J194" s="1499">
        <v>24</v>
      </c>
      <c r="K194" s="1499">
        <v>24</v>
      </c>
      <c r="L194" s="1499">
        <v>32</v>
      </c>
      <c r="M194" s="1499">
        <v>25</v>
      </c>
      <c r="N194" s="1499">
        <v>30</v>
      </c>
      <c r="O194" s="1499">
        <v>25</v>
      </c>
      <c r="P194" s="1499">
        <v>24</v>
      </c>
      <c r="Q194" s="1499">
        <v>23</v>
      </c>
      <c r="R194" s="785"/>
      <c r="S194" s="1342"/>
      <c r="T194" s="1501" t="s">
        <v>232</v>
      </c>
      <c r="U194" s="815" t="s">
        <v>346</v>
      </c>
      <c r="V194" s="833" t="s">
        <v>74</v>
      </c>
      <c r="W194" s="537" t="s">
        <v>236</v>
      </c>
      <c r="X194" s="535">
        <v>1180</v>
      </c>
      <c r="Y194" s="353">
        <f t="shared" si="20"/>
        <v>141.6</v>
      </c>
      <c r="Z194" s="353">
        <f t="shared" si="21"/>
        <v>1321.6</v>
      </c>
      <c r="AA194" s="462">
        <v>43633</v>
      </c>
      <c r="AB194" s="36"/>
      <c r="AC194" s="36"/>
      <c r="AD194" s="36"/>
      <c r="AE194" s="36"/>
      <c r="AF194" s="36"/>
      <c r="AG194" s="36"/>
      <c r="AH194" s="36"/>
      <c r="AI194" s="36">
        <v>1180</v>
      </c>
      <c r="AJ194" s="36"/>
      <c r="AK194" s="36"/>
      <c r="AL194" s="36"/>
      <c r="AM194" s="36"/>
      <c r="AN194" s="37"/>
      <c r="AO194" s="19">
        <f t="shared" si="22"/>
        <v>1180</v>
      </c>
    </row>
    <row r="195" spans="1:41" s="1" customFormat="1" ht="63" hidden="1" customHeight="1" x14ac:dyDescent="0.25">
      <c r="A195" s="1258"/>
      <c r="B195" s="1512"/>
      <c r="C195" s="1310"/>
      <c r="D195" s="1511"/>
      <c r="E195" s="1471"/>
      <c r="F195" s="1499"/>
      <c r="G195" s="1499"/>
      <c r="H195" s="1499"/>
      <c r="I195" s="1499"/>
      <c r="J195" s="1499"/>
      <c r="K195" s="1499"/>
      <c r="L195" s="1499"/>
      <c r="M195" s="1499"/>
      <c r="N195" s="1499"/>
      <c r="O195" s="1499"/>
      <c r="P195" s="1499"/>
      <c r="Q195" s="1499"/>
      <c r="R195" s="785"/>
      <c r="S195" s="1342"/>
      <c r="T195" s="1497"/>
      <c r="U195" s="815" t="s">
        <v>347</v>
      </c>
      <c r="V195" s="833" t="s">
        <v>74</v>
      </c>
      <c r="W195" s="537" t="s">
        <v>236</v>
      </c>
      <c r="X195" s="535">
        <v>3000</v>
      </c>
      <c r="Y195" s="353">
        <f t="shared" si="20"/>
        <v>360</v>
      </c>
      <c r="Z195" s="353">
        <f t="shared" si="21"/>
        <v>3360</v>
      </c>
      <c r="AA195" s="462">
        <v>43679</v>
      </c>
      <c r="AB195" s="36"/>
      <c r="AC195" s="36"/>
      <c r="AD195" s="36"/>
      <c r="AE195" s="36"/>
      <c r="AF195" s="36"/>
      <c r="AG195" s="36"/>
      <c r="AH195" s="36"/>
      <c r="AI195" s="36"/>
      <c r="AJ195" s="36">
        <v>3480</v>
      </c>
      <c r="AK195" s="36"/>
      <c r="AL195" s="36"/>
      <c r="AM195" s="36"/>
      <c r="AN195" s="37"/>
      <c r="AO195" s="19">
        <f t="shared" si="22"/>
        <v>3480</v>
      </c>
    </row>
    <row r="196" spans="1:41" s="1" customFormat="1" ht="63" hidden="1" customHeight="1" x14ac:dyDescent="0.25">
      <c r="A196" s="1258"/>
      <c r="B196" s="1512"/>
      <c r="C196" s="1310"/>
      <c r="D196" s="1511" t="s">
        <v>360</v>
      </c>
      <c r="E196" s="1471">
        <f>SUM(F196:Q196)</f>
        <v>17</v>
      </c>
      <c r="F196" s="1471">
        <v>1</v>
      </c>
      <c r="G196" s="1471">
        <v>1</v>
      </c>
      <c r="H196" s="1471">
        <v>1</v>
      </c>
      <c r="I196" s="1471">
        <v>2</v>
      </c>
      <c r="J196" s="1471">
        <v>1</v>
      </c>
      <c r="K196" s="1471">
        <v>1</v>
      </c>
      <c r="L196" s="1471">
        <v>2</v>
      </c>
      <c r="M196" s="1471">
        <v>2</v>
      </c>
      <c r="N196" s="1471">
        <v>2</v>
      </c>
      <c r="O196" s="1471">
        <v>1</v>
      </c>
      <c r="P196" s="1471">
        <v>2</v>
      </c>
      <c r="Q196" s="1471">
        <v>1</v>
      </c>
      <c r="R196" s="785"/>
      <c r="S196" s="1342"/>
      <c r="T196" s="1501" t="s">
        <v>364</v>
      </c>
      <c r="U196" s="815" t="s">
        <v>348</v>
      </c>
      <c r="V196" s="833" t="s">
        <v>74</v>
      </c>
      <c r="W196" s="537" t="s">
        <v>236</v>
      </c>
      <c r="X196" s="535">
        <v>3600</v>
      </c>
      <c r="Y196" s="353">
        <f t="shared" si="20"/>
        <v>432</v>
      </c>
      <c r="Z196" s="353">
        <f t="shared" si="21"/>
        <v>4032</v>
      </c>
      <c r="AA196" s="462">
        <v>43591</v>
      </c>
      <c r="AB196" s="36"/>
      <c r="AC196" s="36"/>
      <c r="AD196" s="36"/>
      <c r="AE196" s="36"/>
      <c r="AF196" s="36"/>
      <c r="AG196" s="36">
        <v>6180</v>
      </c>
      <c r="AH196" s="36"/>
      <c r="AI196" s="36"/>
      <c r="AJ196" s="36"/>
      <c r="AK196" s="36"/>
      <c r="AL196" s="36"/>
      <c r="AM196" s="36"/>
      <c r="AN196" s="37"/>
      <c r="AO196" s="19">
        <f t="shared" si="22"/>
        <v>6180</v>
      </c>
    </row>
    <row r="197" spans="1:41" s="1" customFormat="1" ht="63" hidden="1" customHeight="1" thickBot="1" x14ac:dyDescent="0.3">
      <c r="A197" s="1258"/>
      <c r="B197" s="1514"/>
      <c r="C197" s="1310"/>
      <c r="D197" s="1515"/>
      <c r="E197" s="1508"/>
      <c r="F197" s="1508"/>
      <c r="G197" s="1508"/>
      <c r="H197" s="1508"/>
      <c r="I197" s="1508"/>
      <c r="J197" s="1508"/>
      <c r="K197" s="1508"/>
      <c r="L197" s="1508"/>
      <c r="M197" s="1508"/>
      <c r="N197" s="1508"/>
      <c r="O197" s="1508"/>
      <c r="P197" s="1508"/>
      <c r="Q197" s="1508"/>
      <c r="R197" s="788"/>
      <c r="S197" s="1490"/>
      <c r="T197" s="1516"/>
      <c r="U197" s="519" t="s">
        <v>349</v>
      </c>
      <c r="V197" s="456" t="s">
        <v>60</v>
      </c>
      <c r="W197" s="572" t="s">
        <v>699</v>
      </c>
      <c r="X197" s="841">
        <v>5154.6000000000004</v>
      </c>
      <c r="Y197" s="783"/>
      <c r="Z197" s="783"/>
      <c r="AA197" s="783"/>
      <c r="AB197" s="35"/>
      <c r="AC197" s="35"/>
      <c r="AD197" s="770"/>
      <c r="AE197" s="770">
        <v>5154.6000000000004</v>
      </c>
      <c r="AF197" s="99"/>
      <c r="AG197" s="770"/>
      <c r="AH197" s="770"/>
      <c r="AI197" s="99"/>
      <c r="AJ197" s="770"/>
      <c r="AK197" s="770"/>
      <c r="AL197" s="99"/>
      <c r="AM197" s="770"/>
      <c r="AN197" s="792"/>
      <c r="AO197" s="19">
        <f t="shared" si="22"/>
        <v>5154.6000000000004</v>
      </c>
    </row>
    <row r="198" spans="1:41" s="1" customFormat="1" ht="63" hidden="1" customHeight="1" x14ac:dyDescent="0.25">
      <c r="A198" s="1258"/>
      <c r="B198" s="1483" t="s">
        <v>382</v>
      </c>
      <c r="C198" s="1310"/>
      <c r="D198" s="67" t="s">
        <v>375</v>
      </c>
      <c r="E198" s="811" t="s">
        <v>376</v>
      </c>
      <c r="F198" s="845" t="s">
        <v>376</v>
      </c>
      <c r="G198" s="845" t="s">
        <v>376</v>
      </c>
      <c r="H198" s="845" t="s">
        <v>376</v>
      </c>
      <c r="I198" s="845" t="s">
        <v>376</v>
      </c>
      <c r="J198" s="845" t="s">
        <v>376</v>
      </c>
      <c r="K198" s="845" t="s">
        <v>376</v>
      </c>
      <c r="L198" s="845" t="s">
        <v>376</v>
      </c>
      <c r="M198" s="845" t="s">
        <v>376</v>
      </c>
      <c r="N198" s="845" t="s">
        <v>376</v>
      </c>
      <c r="O198" s="845" t="s">
        <v>376</v>
      </c>
      <c r="P198" s="845" t="s">
        <v>376</v>
      </c>
      <c r="Q198" s="845" t="s">
        <v>376</v>
      </c>
      <c r="R198" s="800"/>
      <c r="S198" s="1502" t="s">
        <v>383</v>
      </c>
      <c r="T198" s="843" t="s">
        <v>146</v>
      </c>
      <c r="U198" s="465" t="s">
        <v>367</v>
      </c>
      <c r="V198" s="821" t="s">
        <v>60</v>
      </c>
      <c r="W198" s="625" t="s">
        <v>699</v>
      </c>
      <c r="X198" s="632">
        <v>10657.68</v>
      </c>
      <c r="Y198" s="257">
        <f>+X198*0.12</f>
        <v>1278.9215999999999</v>
      </c>
      <c r="Z198" s="257">
        <f>+X198+Y198</f>
        <v>11936.6016</v>
      </c>
      <c r="AA198" s="633">
        <v>43922</v>
      </c>
      <c r="AB198" s="152"/>
      <c r="AC198" s="152"/>
      <c r="AD198" s="152"/>
      <c r="AE198" s="152"/>
      <c r="AF198" s="152">
        <f>+X198</f>
        <v>10657.68</v>
      </c>
      <c r="AG198" s="152"/>
      <c r="AH198" s="152"/>
      <c r="AI198" s="152"/>
      <c r="AJ198" s="152"/>
      <c r="AK198" s="152"/>
      <c r="AL198" s="152"/>
      <c r="AM198" s="152"/>
      <c r="AN198" s="153"/>
      <c r="AO198" s="19">
        <f t="shared" si="22"/>
        <v>10657.68</v>
      </c>
    </row>
    <row r="199" spans="1:41" s="1" customFormat="1" ht="63" hidden="1" customHeight="1" x14ac:dyDescent="0.25">
      <c r="A199" s="1258"/>
      <c r="B199" s="1512"/>
      <c r="C199" s="1310"/>
      <c r="D199" s="45" t="s">
        <v>377</v>
      </c>
      <c r="E199" s="777" t="s">
        <v>378</v>
      </c>
      <c r="F199" s="778" t="s">
        <v>378</v>
      </c>
      <c r="G199" s="778" t="s">
        <v>378</v>
      </c>
      <c r="H199" s="778" t="s">
        <v>378</v>
      </c>
      <c r="I199" s="778" t="s">
        <v>378</v>
      </c>
      <c r="J199" s="778" t="s">
        <v>378</v>
      </c>
      <c r="K199" s="778" t="s">
        <v>378</v>
      </c>
      <c r="L199" s="778" t="s">
        <v>378</v>
      </c>
      <c r="M199" s="778" t="s">
        <v>378</v>
      </c>
      <c r="N199" s="778" t="s">
        <v>378</v>
      </c>
      <c r="O199" s="778" t="s">
        <v>378</v>
      </c>
      <c r="P199" s="778" t="s">
        <v>378</v>
      </c>
      <c r="Q199" s="778" t="s">
        <v>378</v>
      </c>
      <c r="R199" s="785"/>
      <c r="S199" s="1342"/>
      <c r="T199" s="112" t="s">
        <v>149</v>
      </c>
      <c r="U199" s="815" t="s">
        <v>798</v>
      </c>
      <c r="V199" s="569" t="s">
        <v>156</v>
      </c>
      <c r="W199" s="570" t="s">
        <v>157</v>
      </c>
      <c r="X199" s="546">
        <v>27600</v>
      </c>
      <c r="Y199" s="324">
        <f>+X199*0.12</f>
        <v>3312</v>
      </c>
      <c r="Z199" s="324">
        <f>+X199+Y199</f>
        <v>30912</v>
      </c>
      <c r="AA199" s="505">
        <v>44049</v>
      </c>
      <c r="AB199" s="102"/>
      <c r="AC199" s="102"/>
      <c r="AD199" s="816"/>
      <c r="AE199" s="816"/>
      <c r="AF199" s="119"/>
      <c r="AG199" s="816"/>
      <c r="AH199" s="816"/>
      <c r="AI199" s="154"/>
      <c r="AJ199" s="120">
        <f>+X199</f>
        <v>27600</v>
      </c>
      <c r="AK199" s="816"/>
      <c r="AL199" s="119"/>
      <c r="AM199" s="816"/>
      <c r="AN199" s="155"/>
      <c r="AO199" s="19">
        <f t="shared" si="22"/>
        <v>27600</v>
      </c>
    </row>
    <row r="200" spans="1:41" s="1" customFormat="1" ht="63" hidden="1" customHeight="1" x14ac:dyDescent="0.25">
      <c r="A200" s="1258"/>
      <c r="B200" s="1512"/>
      <c r="C200" s="1310"/>
      <c r="D200" s="45" t="s">
        <v>316</v>
      </c>
      <c r="E200" s="777">
        <v>30</v>
      </c>
      <c r="F200" s="794">
        <v>5</v>
      </c>
      <c r="G200" s="794">
        <v>5</v>
      </c>
      <c r="H200" s="794">
        <v>5</v>
      </c>
      <c r="I200" s="794">
        <v>5</v>
      </c>
      <c r="J200" s="794">
        <v>4</v>
      </c>
      <c r="K200" s="794">
        <v>6</v>
      </c>
      <c r="L200" s="794">
        <v>6</v>
      </c>
      <c r="M200" s="794">
        <v>6</v>
      </c>
      <c r="N200" s="794">
        <v>5</v>
      </c>
      <c r="O200" s="794">
        <v>3</v>
      </c>
      <c r="P200" s="794">
        <v>3</v>
      </c>
      <c r="Q200" s="794">
        <v>4</v>
      </c>
      <c r="R200" s="785"/>
      <c r="S200" s="1342"/>
      <c r="T200" s="815" t="s">
        <v>150</v>
      </c>
      <c r="U200" s="815" t="s">
        <v>368</v>
      </c>
      <c r="V200" s="571" t="s">
        <v>156</v>
      </c>
      <c r="W200" s="572" t="s">
        <v>157</v>
      </c>
      <c r="X200" s="443">
        <v>18000</v>
      </c>
      <c r="Y200" s="375"/>
      <c r="Z200" s="375"/>
      <c r="AA200" s="505"/>
      <c r="AB200" s="154"/>
      <c r="AC200" s="154"/>
      <c r="AD200" s="154"/>
      <c r="AE200" s="154"/>
      <c r="AF200" s="102">
        <f>+X200</f>
        <v>18000</v>
      </c>
      <c r="AG200" s="154"/>
      <c r="AH200" s="154"/>
      <c r="AI200" s="154"/>
      <c r="AJ200" s="154"/>
      <c r="AK200" s="154"/>
      <c r="AL200" s="154"/>
      <c r="AM200" s="154"/>
      <c r="AN200" s="156"/>
      <c r="AO200" s="19">
        <f t="shared" si="22"/>
        <v>18000</v>
      </c>
    </row>
    <row r="201" spans="1:41" s="1" customFormat="1" ht="63" hidden="1" customHeight="1" x14ac:dyDescent="0.25">
      <c r="A201" s="1258"/>
      <c r="B201" s="1512"/>
      <c r="C201" s="1310"/>
      <c r="D201" s="1452" t="s">
        <v>272</v>
      </c>
      <c r="E201" s="1471">
        <v>7</v>
      </c>
      <c r="F201" s="1499">
        <v>1</v>
      </c>
      <c r="G201" s="1499">
        <v>1</v>
      </c>
      <c r="H201" s="1499">
        <v>1</v>
      </c>
      <c r="I201" s="1499">
        <v>1</v>
      </c>
      <c r="J201" s="1499">
        <v>2</v>
      </c>
      <c r="K201" s="1499">
        <v>1</v>
      </c>
      <c r="L201" s="1499">
        <v>1</v>
      </c>
      <c r="M201" s="1499">
        <v>1</v>
      </c>
      <c r="N201" s="1499">
        <v>2</v>
      </c>
      <c r="O201" s="1499">
        <v>2</v>
      </c>
      <c r="P201" s="1499">
        <v>1</v>
      </c>
      <c r="Q201" s="1499">
        <v>1</v>
      </c>
      <c r="R201" s="785"/>
      <c r="S201" s="1342"/>
      <c r="T201" s="1501" t="s">
        <v>275</v>
      </c>
      <c r="U201" s="815" t="s">
        <v>369</v>
      </c>
      <c r="V201" s="569" t="s">
        <v>156</v>
      </c>
      <c r="W201" s="570" t="s">
        <v>157</v>
      </c>
      <c r="X201" s="546">
        <v>26315.62</v>
      </c>
      <c r="Y201" s="324">
        <f>+X201*0.12</f>
        <v>3157.8743999999997</v>
      </c>
      <c r="Z201" s="324">
        <f>+X201+Y201</f>
        <v>29473.4944</v>
      </c>
      <c r="AA201" s="505">
        <v>44023</v>
      </c>
      <c r="AB201" s="102"/>
      <c r="AC201" s="102"/>
      <c r="AD201" s="816"/>
      <c r="AE201" s="816"/>
      <c r="AF201" s="154"/>
      <c r="AG201" s="816"/>
      <c r="AH201" s="816"/>
      <c r="AI201" s="120">
        <f>+X201</f>
        <v>26315.62</v>
      </c>
      <c r="AJ201" s="816"/>
      <c r="AK201" s="816"/>
      <c r="AL201" s="119"/>
      <c r="AM201" s="816"/>
      <c r="AN201" s="155"/>
      <c r="AO201" s="19">
        <f t="shared" si="22"/>
        <v>26315.62</v>
      </c>
    </row>
    <row r="202" spans="1:41" s="282" customFormat="1" ht="63" customHeight="1" x14ac:dyDescent="0.25">
      <c r="A202" s="1258"/>
      <c r="B202" s="1512"/>
      <c r="C202" s="1310"/>
      <c r="D202" s="1452"/>
      <c r="E202" s="1471"/>
      <c r="F202" s="1499"/>
      <c r="G202" s="1499"/>
      <c r="H202" s="1499"/>
      <c r="I202" s="1499"/>
      <c r="J202" s="1499"/>
      <c r="K202" s="1499"/>
      <c r="L202" s="1499"/>
      <c r="M202" s="1499"/>
      <c r="N202" s="1499"/>
      <c r="O202" s="1499"/>
      <c r="P202" s="1499"/>
      <c r="Q202" s="1499"/>
      <c r="R202" s="785"/>
      <c r="S202" s="1342"/>
      <c r="T202" s="1496"/>
      <c r="U202" s="440" t="s">
        <v>370</v>
      </c>
      <c r="V202" s="441" t="s">
        <v>303</v>
      </c>
      <c r="W202" s="442" t="s">
        <v>304</v>
      </c>
      <c r="X202" s="443"/>
      <c r="Y202" s="443"/>
      <c r="Z202" s="443"/>
      <c r="AA202" s="375"/>
      <c r="AB202" s="102"/>
      <c r="AC202" s="102"/>
      <c r="AD202" s="816"/>
      <c r="AE202" s="154"/>
      <c r="AF202" s="119"/>
      <c r="AG202" s="816"/>
      <c r="AH202" s="816"/>
      <c r="AI202" s="816">
        <f>+X202</f>
        <v>0</v>
      </c>
      <c r="AJ202" s="816"/>
      <c r="AK202" s="816"/>
      <c r="AL202" s="119"/>
      <c r="AM202" s="816"/>
      <c r="AN202" s="155"/>
      <c r="AO202" s="19">
        <f t="shared" si="22"/>
        <v>0</v>
      </c>
    </row>
    <row r="203" spans="1:41" s="1" customFormat="1" ht="63" hidden="1" customHeight="1" x14ac:dyDescent="0.25">
      <c r="A203" s="1258"/>
      <c r="B203" s="1512"/>
      <c r="C203" s="1310"/>
      <c r="D203" s="1452" t="s">
        <v>384</v>
      </c>
      <c r="E203" s="1471">
        <v>3</v>
      </c>
      <c r="F203" s="1499">
        <v>0</v>
      </c>
      <c r="G203" s="1499">
        <v>0</v>
      </c>
      <c r="H203" s="1499">
        <v>0</v>
      </c>
      <c r="I203" s="1499">
        <v>0</v>
      </c>
      <c r="J203" s="1499">
        <v>0</v>
      </c>
      <c r="K203" s="1499">
        <v>2</v>
      </c>
      <c r="L203" s="1499">
        <v>0</v>
      </c>
      <c r="M203" s="1499">
        <v>0</v>
      </c>
      <c r="N203" s="1499">
        <v>0</v>
      </c>
      <c r="O203" s="1499">
        <v>0</v>
      </c>
      <c r="P203" s="1499">
        <v>0</v>
      </c>
      <c r="Q203" s="1499">
        <v>1</v>
      </c>
      <c r="R203" s="785"/>
      <c r="S203" s="1510"/>
      <c r="T203" s="1517" t="s">
        <v>152</v>
      </c>
      <c r="U203" s="803" t="s">
        <v>371</v>
      </c>
      <c r="V203" s="824" t="s">
        <v>49</v>
      </c>
      <c r="W203" s="815" t="s">
        <v>122</v>
      </c>
      <c r="X203" s="375">
        <v>5880</v>
      </c>
      <c r="Y203" s="375" t="s">
        <v>823</v>
      </c>
      <c r="Z203" s="375"/>
      <c r="AA203" s="375"/>
      <c r="AB203" s="102"/>
      <c r="AC203" s="102"/>
      <c r="AD203" s="816"/>
      <c r="AE203" s="154"/>
      <c r="AF203" s="119"/>
      <c r="AG203" s="816"/>
      <c r="AH203" s="816"/>
      <c r="AI203" s="119"/>
      <c r="AJ203" s="816"/>
      <c r="AK203" s="816">
        <f>+X203</f>
        <v>5880</v>
      </c>
      <c r="AL203" s="119"/>
      <c r="AM203" s="816"/>
      <c r="AN203" s="155"/>
      <c r="AO203" s="19">
        <f t="shared" si="22"/>
        <v>5880</v>
      </c>
    </row>
    <row r="204" spans="1:41" s="1" customFormat="1" ht="63" hidden="1" customHeight="1" x14ac:dyDescent="0.25">
      <c r="A204" s="1258"/>
      <c r="B204" s="1513"/>
      <c r="C204" s="1310"/>
      <c r="D204" s="1452"/>
      <c r="E204" s="1471"/>
      <c r="F204" s="1499"/>
      <c r="G204" s="1499"/>
      <c r="H204" s="1499"/>
      <c r="I204" s="1499"/>
      <c r="J204" s="1499"/>
      <c r="K204" s="1499"/>
      <c r="L204" s="1499"/>
      <c r="M204" s="1499"/>
      <c r="N204" s="1499"/>
      <c r="O204" s="1499"/>
      <c r="P204" s="1499"/>
      <c r="Q204" s="1499"/>
      <c r="R204" s="785"/>
      <c r="S204" s="1475"/>
      <c r="T204" s="1518"/>
      <c r="U204" s="804" t="s">
        <v>372</v>
      </c>
      <c r="V204" s="824" t="s">
        <v>65</v>
      </c>
      <c r="W204" s="786" t="s">
        <v>250</v>
      </c>
      <c r="X204" s="376">
        <v>10175.200000000001</v>
      </c>
      <c r="Y204" s="376"/>
      <c r="Z204" s="376"/>
      <c r="AA204" s="376"/>
      <c r="AB204" s="102"/>
      <c r="AC204" s="102"/>
      <c r="AD204" s="816"/>
      <c r="AE204" s="816"/>
      <c r="AF204" s="119"/>
      <c r="AG204" s="816"/>
      <c r="AH204" s="816"/>
      <c r="AI204" s="119"/>
      <c r="AJ204" s="816">
        <f>+X204</f>
        <v>10175.200000000001</v>
      </c>
      <c r="AK204" s="816"/>
      <c r="AL204" s="119"/>
      <c r="AM204" s="816"/>
      <c r="AN204" s="155"/>
      <c r="AO204" s="19">
        <f t="shared" si="22"/>
        <v>10175.200000000001</v>
      </c>
    </row>
    <row r="205" spans="1:41" s="1" customFormat="1" ht="63" hidden="1" customHeight="1" x14ac:dyDescent="0.25">
      <c r="A205" s="1258"/>
      <c r="B205" s="1512"/>
      <c r="C205" s="1310"/>
      <c r="D205" s="1452" t="s">
        <v>200</v>
      </c>
      <c r="E205" s="1471">
        <v>36</v>
      </c>
      <c r="F205" s="1499">
        <v>3</v>
      </c>
      <c r="G205" s="1499">
        <v>3</v>
      </c>
      <c r="H205" s="1499">
        <v>3</v>
      </c>
      <c r="I205" s="1499">
        <v>3</v>
      </c>
      <c r="J205" s="1499">
        <v>3</v>
      </c>
      <c r="K205" s="1499">
        <v>3</v>
      </c>
      <c r="L205" s="1499">
        <v>3</v>
      </c>
      <c r="M205" s="1499">
        <v>3</v>
      </c>
      <c r="N205" s="1499">
        <v>3</v>
      </c>
      <c r="O205" s="1499">
        <v>3</v>
      </c>
      <c r="P205" s="1499">
        <v>3</v>
      </c>
      <c r="Q205" s="1499">
        <v>3</v>
      </c>
      <c r="R205" s="785"/>
      <c r="S205" s="1342"/>
      <c r="T205" s="1501" t="s">
        <v>203</v>
      </c>
      <c r="U205" s="815" t="s">
        <v>373</v>
      </c>
      <c r="V205" s="822" t="s">
        <v>74</v>
      </c>
      <c r="W205" s="545" t="s">
        <v>236</v>
      </c>
      <c r="X205" s="546">
        <v>19628.13</v>
      </c>
      <c r="Y205" s="353">
        <f t="shared" ref="Y205:Y212" si="23">+X205*0.12</f>
        <v>2355.3755999999998</v>
      </c>
      <c r="Z205" s="353">
        <f t="shared" ref="Z205:Z212" si="24">+X205+Y205</f>
        <v>21983.5056</v>
      </c>
      <c r="AA205" s="505">
        <v>43780</v>
      </c>
      <c r="AB205" s="102"/>
      <c r="AC205" s="102"/>
      <c r="AD205" s="816"/>
      <c r="AE205" s="816"/>
      <c r="AF205" s="119"/>
      <c r="AG205" s="816"/>
      <c r="AH205" s="816"/>
      <c r="AI205" s="119"/>
      <c r="AJ205" s="816"/>
      <c r="AK205" s="816"/>
      <c r="AL205" s="816">
        <f>+X205</f>
        <v>19628.13</v>
      </c>
      <c r="AM205" s="154"/>
      <c r="AN205" s="155"/>
      <c r="AO205" s="19">
        <f t="shared" si="22"/>
        <v>19628.13</v>
      </c>
    </row>
    <row r="206" spans="1:41" s="1" customFormat="1" ht="63" hidden="1" customHeight="1" thickBot="1" x14ac:dyDescent="0.3">
      <c r="A206" s="1258"/>
      <c r="B206" s="1514"/>
      <c r="C206" s="1310"/>
      <c r="D206" s="1504"/>
      <c r="E206" s="1508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11"/>
      <c r="P206" s="1311"/>
      <c r="Q206" s="1311"/>
      <c r="R206" s="788"/>
      <c r="S206" s="1490"/>
      <c r="T206" s="1516"/>
      <c r="U206" s="815" t="s">
        <v>374</v>
      </c>
      <c r="V206" s="547" t="s">
        <v>74</v>
      </c>
      <c r="W206" s="548" t="s">
        <v>236</v>
      </c>
      <c r="X206" s="549">
        <v>2500</v>
      </c>
      <c r="Y206" s="353">
        <f t="shared" si="23"/>
        <v>300</v>
      </c>
      <c r="Z206" s="353">
        <f t="shared" si="24"/>
        <v>2800</v>
      </c>
      <c r="AA206" s="506">
        <v>43759</v>
      </c>
      <c r="AB206" s="104"/>
      <c r="AC206" s="104"/>
      <c r="AD206" s="750"/>
      <c r="AE206" s="750"/>
      <c r="AF206" s="108"/>
      <c r="AG206" s="750"/>
      <c r="AH206" s="750"/>
      <c r="AI206" s="108"/>
      <c r="AJ206" s="750"/>
      <c r="AK206" s="157">
        <f>+X206</f>
        <v>2500</v>
      </c>
      <c r="AL206" s="158"/>
      <c r="AM206" s="750"/>
      <c r="AN206" s="109"/>
      <c r="AO206" s="19">
        <f t="shared" si="22"/>
        <v>2500</v>
      </c>
    </row>
    <row r="207" spans="1:41" s="1" customFormat="1" ht="63" hidden="1" customHeight="1" x14ac:dyDescent="0.25">
      <c r="A207" s="1258"/>
      <c r="B207" s="1532" t="s">
        <v>412</v>
      </c>
      <c r="C207" s="1310"/>
      <c r="D207" s="1451" t="s">
        <v>408</v>
      </c>
      <c r="E207" s="1519" t="s">
        <v>406</v>
      </c>
      <c r="F207" s="1519" t="s">
        <v>406</v>
      </c>
      <c r="G207" s="1519" t="s">
        <v>406</v>
      </c>
      <c r="H207" s="1519" t="s">
        <v>406</v>
      </c>
      <c r="I207" s="1519" t="s">
        <v>406</v>
      </c>
      <c r="J207" s="1519" t="s">
        <v>406</v>
      </c>
      <c r="K207" s="1519" t="s">
        <v>406</v>
      </c>
      <c r="L207" s="1519" t="s">
        <v>406</v>
      </c>
      <c r="M207" s="1519" t="s">
        <v>406</v>
      </c>
      <c r="N207" s="1519" t="s">
        <v>406</v>
      </c>
      <c r="O207" s="1519" t="s">
        <v>406</v>
      </c>
      <c r="P207" s="1519" t="s">
        <v>406</v>
      </c>
      <c r="Q207" s="1519" t="s">
        <v>406</v>
      </c>
      <c r="R207" s="800"/>
      <c r="S207" s="1502" t="s">
        <v>426</v>
      </c>
      <c r="T207" s="1492"/>
      <c r="U207" s="815" t="s">
        <v>385</v>
      </c>
      <c r="V207" s="550" t="s">
        <v>74</v>
      </c>
      <c r="W207" s="551" t="s">
        <v>236</v>
      </c>
      <c r="X207" s="552">
        <v>3000</v>
      </c>
      <c r="Y207" s="353">
        <f t="shared" si="23"/>
        <v>360</v>
      </c>
      <c r="Z207" s="353">
        <f t="shared" si="24"/>
        <v>3360</v>
      </c>
      <c r="AA207" s="507">
        <v>43809</v>
      </c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3">
        <v>4278.21</v>
      </c>
      <c r="AO207" s="19">
        <f t="shared" si="22"/>
        <v>4278.21</v>
      </c>
    </row>
    <row r="208" spans="1:41" s="1" customFormat="1" ht="63" hidden="1" customHeight="1" x14ac:dyDescent="0.25">
      <c r="A208" s="1258"/>
      <c r="B208" s="1484"/>
      <c r="C208" s="1310"/>
      <c r="D208" s="1452"/>
      <c r="E208" s="1471"/>
      <c r="F208" s="1471"/>
      <c r="G208" s="1471"/>
      <c r="H208" s="1471"/>
      <c r="I208" s="1471"/>
      <c r="J208" s="1471"/>
      <c r="K208" s="1471"/>
      <c r="L208" s="1471"/>
      <c r="M208" s="1471"/>
      <c r="N208" s="1471"/>
      <c r="O208" s="1471"/>
      <c r="P208" s="1471"/>
      <c r="Q208" s="1471"/>
      <c r="R208" s="785"/>
      <c r="S208" s="1342"/>
      <c r="T208" s="1493"/>
      <c r="U208" s="815" t="s">
        <v>386</v>
      </c>
      <c r="V208" s="822" t="s">
        <v>156</v>
      </c>
      <c r="W208" s="545" t="s">
        <v>248</v>
      </c>
      <c r="X208" s="535">
        <v>16071.43</v>
      </c>
      <c r="Y208" s="324">
        <f t="shared" si="23"/>
        <v>1928.5716</v>
      </c>
      <c r="Z208" s="324">
        <f t="shared" si="24"/>
        <v>18000.0016</v>
      </c>
      <c r="AA208" s="462">
        <v>44143</v>
      </c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>
        <v>32142.86</v>
      </c>
      <c r="AN208" s="103"/>
      <c r="AO208" s="19">
        <f t="shared" si="22"/>
        <v>32142.86</v>
      </c>
    </row>
    <row r="209" spans="1:41" s="1" customFormat="1" ht="63" hidden="1" customHeight="1" x14ac:dyDescent="0.25">
      <c r="A209" s="1258"/>
      <c r="B209" s="1484"/>
      <c r="C209" s="1310"/>
      <c r="D209" s="1452"/>
      <c r="E209" s="1471"/>
      <c r="F209" s="1471"/>
      <c r="G209" s="1471"/>
      <c r="H209" s="1471"/>
      <c r="I209" s="1471"/>
      <c r="J209" s="1471"/>
      <c r="K209" s="1471"/>
      <c r="L209" s="1471"/>
      <c r="M209" s="1471"/>
      <c r="N209" s="1471"/>
      <c r="O209" s="1471"/>
      <c r="P209" s="1471"/>
      <c r="Q209" s="1471"/>
      <c r="R209" s="785"/>
      <c r="S209" s="1342"/>
      <c r="T209" s="1493"/>
      <c r="U209" s="815" t="s">
        <v>387</v>
      </c>
      <c r="V209" s="509" t="s">
        <v>156</v>
      </c>
      <c r="W209" s="508" t="s">
        <v>248</v>
      </c>
      <c r="X209" s="501">
        <v>9428.52</v>
      </c>
      <c r="Y209" s="324">
        <f t="shared" si="23"/>
        <v>1131.4223999999999</v>
      </c>
      <c r="Z209" s="324">
        <f t="shared" si="24"/>
        <v>10559.9424</v>
      </c>
      <c r="AA209" s="462">
        <v>44167</v>
      </c>
      <c r="AB209" s="102" t="s">
        <v>799</v>
      </c>
      <c r="AC209" s="102" t="s">
        <v>799</v>
      </c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>
        <v>9428.57</v>
      </c>
      <c r="AN209" s="103"/>
      <c r="AO209" s="19" t="e">
        <f t="shared" si="22"/>
        <v>#VALUE!</v>
      </c>
    </row>
    <row r="210" spans="1:41" s="1" customFormat="1" ht="63" hidden="1" customHeight="1" x14ac:dyDescent="0.25">
      <c r="A210" s="1258"/>
      <c r="B210" s="1484"/>
      <c r="C210" s="1310"/>
      <c r="D210" s="1452"/>
      <c r="E210" s="1471"/>
      <c r="F210" s="1471"/>
      <c r="G210" s="1471"/>
      <c r="H210" s="1471"/>
      <c r="I210" s="1471"/>
      <c r="J210" s="1471"/>
      <c r="K210" s="1471"/>
      <c r="L210" s="1471"/>
      <c r="M210" s="1471"/>
      <c r="N210" s="1471"/>
      <c r="O210" s="1471"/>
      <c r="P210" s="1471"/>
      <c r="Q210" s="1471"/>
      <c r="R210" s="785"/>
      <c r="S210" s="1342"/>
      <c r="T210" s="1493"/>
      <c r="U210" s="815" t="s">
        <v>388</v>
      </c>
      <c r="V210" s="822" t="s">
        <v>74</v>
      </c>
      <c r="W210" s="545" t="s">
        <v>236</v>
      </c>
      <c r="X210" s="535">
        <v>2000</v>
      </c>
      <c r="Y210" s="353">
        <f t="shared" si="23"/>
        <v>240</v>
      </c>
      <c r="Z210" s="353">
        <f t="shared" si="24"/>
        <v>2240</v>
      </c>
      <c r="AA210" s="462">
        <v>43544</v>
      </c>
      <c r="AB210" s="102"/>
      <c r="AC210" s="102"/>
      <c r="AD210" s="102">
        <f>+X210</f>
        <v>2000</v>
      </c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3"/>
      <c r="AO210" s="19">
        <f t="shared" si="22"/>
        <v>2000</v>
      </c>
    </row>
    <row r="211" spans="1:41" s="1" customFormat="1" ht="63" hidden="1" customHeight="1" x14ac:dyDescent="0.25">
      <c r="A211" s="1258"/>
      <c r="B211" s="1484"/>
      <c r="C211" s="1310"/>
      <c r="D211" s="1452"/>
      <c r="E211" s="1471"/>
      <c r="F211" s="1471"/>
      <c r="G211" s="1471"/>
      <c r="H211" s="1471"/>
      <c r="I211" s="1471"/>
      <c r="J211" s="1471"/>
      <c r="K211" s="1471"/>
      <c r="L211" s="1471"/>
      <c r="M211" s="1471"/>
      <c r="N211" s="1471"/>
      <c r="O211" s="1471"/>
      <c r="P211" s="1471"/>
      <c r="Q211" s="1471"/>
      <c r="R211" s="785"/>
      <c r="S211" s="1342"/>
      <c r="T211" s="1493"/>
      <c r="U211" s="815" t="s">
        <v>389</v>
      </c>
      <c r="V211" s="822" t="s">
        <v>156</v>
      </c>
      <c r="W211" s="545" t="s">
        <v>248</v>
      </c>
      <c r="X211" s="535">
        <v>4235.71</v>
      </c>
      <c r="Y211" s="324">
        <f t="shared" si="23"/>
        <v>508.28519999999997</v>
      </c>
      <c r="Z211" s="324">
        <f t="shared" si="24"/>
        <v>4743.9952000000003</v>
      </c>
      <c r="AA211" s="462">
        <v>43930</v>
      </c>
      <c r="AB211" s="102"/>
      <c r="AC211" s="102"/>
      <c r="AD211" s="102"/>
      <c r="AE211" s="102"/>
      <c r="AF211" s="102">
        <v>8571.42</v>
      </c>
      <c r="AG211" s="102"/>
      <c r="AH211" s="102"/>
      <c r="AI211" s="102"/>
      <c r="AJ211" s="102"/>
      <c r="AK211" s="102"/>
      <c r="AL211" s="102"/>
      <c r="AM211" s="102"/>
      <c r="AN211" s="103"/>
      <c r="AO211" s="19">
        <f t="shared" si="22"/>
        <v>8571.42</v>
      </c>
    </row>
    <row r="212" spans="1:41" s="1" customFormat="1" ht="63" hidden="1" customHeight="1" x14ac:dyDescent="0.25">
      <c r="A212" s="1258"/>
      <c r="B212" s="1484"/>
      <c r="C212" s="1310"/>
      <c r="D212" s="1452"/>
      <c r="E212" s="1471"/>
      <c r="F212" s="1471"/>
      <c r="G212" s="1471"/>
      <c r="H212" s="1471"/>
      <c r="I212" s="1471"/>
      <c r="J212" s="1471"/>
      <c r="K212" s="1471"/>
      <c r="L212" s="1471"/>
      <c r="M212" s="1471"/>
      <c r="N212" s="1471"/>
      <c r="O212" s="1471"/>
      <c r="P212" s="1471"/>
      <c r="Q212" s="1471"/>
      <c r="R212" s="785"/>
      <c r="S212" s="1342"/>
      <c r="T212" s="1521"/>
      <c r="U212" s="815" t="s">
        <v>390</v>
      </c>
      <c r="V212" s="822" t="s">
        <v>74</v>
      </c>
      <c r="W212" s="545" t="s">
        <v>236</v>
      </c>
      <c r="X212" s="535">
        <v>3600</v>
      </c>
      <c r="Y212" s="353">
        <f t="shared" si="23"/>
        <v>432</v>
      </c>
      <c r="Z212" s="353">
        <f t="shared" si="24"/>
        <v>4032</v>
      </c>
      <c r="AA212" s="462">
        <v>43577</v>
      </c>
      <c r="AB212" s="102"/>
      <c r="AC212" s="102"/>
      <c r="AD212" s="102"/>
      <c r="AE212" s="102"/>
      <c r="AF212" s="102">
        <v>5094.6400000000003</v>
      </c>
      <c r="AG212" s="102"/>
      <c r="AH212" s="102"/>
      <c r="AI212" s="102"/>
      <c r="AJ212" s="102"/>
      <c r="AK212" s="102"/>
      <c r="AL212" s="102"/>
      <c r="AM212" s="102"/>
      <c r="AN212" s="103"/>
      <c r="AO212" s="19">
        <f t="shared" si="22"/>
        <v>5094.6400000000003</v>
      </c>
    </row>
    <row r="213" spans="1:41" s="1" customFormat="1" ht="63" hidden="1" customHeight="1" x14ac:dyDescent="0.25">
      <c r="A213" s="1258"/>
      <c r="B213" s="1484"/>
      <c r="C213" s="1310"/>
      <c r="D213" s="1452" t="s">
        <v>409</v>
      </c>
      <c r="E213" s="1471" t="s">
        <v>407</v>
      </c>
      <c r="F213" s="1471" t="s">
        <v>407</v>
      </c>
      <c r="G213" s="1471" t="s">
        <v>407</v>
      </c>
      <c r="H213" s="1471" t="s">
        <v>407</v>
      </c>
      <c r="I213" s="1471" t="s">
        <v>407</v>
      </c>
      <c r="J213" s="1471" t="s">
        <v>407</v>
      </c>
      <c r="K213" s="1471" t="s">
        <v>407</v>
      </c>
      <c r="L213" s="1471" t="s">
        <v>407</v>
      </c>
      <c r="M213" s="1471" t="s">
        <v>407</v>
      </c>
      <c r="N213" s="1471" t="s">
        <v>407</v>
      </c>
      <c r="O213" s="1471" t="s">
        <v>407</v>
      </c>
      <c r="P213" s="1471" t="s">
        <v>407</v>
      </c>
      <c r="Q213" s="1471" t="s">
        <v>407</v>
      </c>
      <c r="R213" s="785"/>
      <c r="S213" s="1342"/>
      <c r="T213" s="1490"/>
      <c r="U213" s="815" t="s">
        <v>391</v>
      </c>
      <c r="V213" s="509" t="s">
        <v>74</v>
      </c>
      <c r="W213" s="508" t="s">
        <v>236</v>
      </c>
      <c r="X213" s="501">
        <v>14986.07</v>
      </c>
      <c r="Y213" s="257"/>
      <c r="Z213" s="257"/>
      <c r="AA213" s="510" t="s">
        <v>785</v>
      </c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3">
        <v>24262.5</v>
      </c>
      <c r="AO213" s="19">
        <f t="shared" si="22"/>
        <v>24262.5</v>
      </c>
    </row>
    <row r="214" spans="1:41" s="1" customFormat="1" ht="63" hidden="1" customHeight="1" x14ac:dyDescent="0.25">
      <c r="A214" s="1258"/>
      <c r="B214" s="1484"/>
      <c r="C214" s="1310"/>
      <c r="D214" s="1452"/>
      <c r="E214" s="1471"/>
      <c r="F214" s="1471"/>
      <c r="G214" s="1471"/>
      <c r="H214" s="1471"/>
      <c r="I214" s="1471"/>
      <c r="J214" s="1471"/>
      <c r="K214" s="1471"/>
      <c r="L214" s="1471"/>
      <c r="M214" s="1471"/>
      <c r="N214" s="1471"/>
      <c r="O214" s="1471"/>
      <c r="P214" s="1471"/>
      <c r="Q214" s="1471"/>
      <c r="R214" s="785"/>
      <c r="S214" s="1342"/>
      <c r="T214" s="1493"/>
      <c r="U214" s="815" t="s">
        <v>392</v>
      </c>
      <c r="V214" s="822" t="s">
        <v>156</v>
      </c>
      <c r="W214" s="545" t="s">
        <v>248</v>
      </c>
      <c r="X214" s="535">
        <v>18000</v>
      </c>
      <c r="Y214" s="324">
        <f t="shared" ref="Y214:Y222" si="25">+X214*0.12</f>
        <v>2160</v>
      </c>
      <c r="Z214" s="324">
        <f t="shared" ref="Z214:Z222" si="26">+X214+Y214</f>
        <v>20160</v>
      </c>
      <c r="AA214" s="462">
        <v>44121</v>
      </c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>
        <v>36000</v>
      </c>
      <c r="AM214" s="102"/>
      <c r="AN214" s="103"/>
      <c r="AO214" s="19">
        <f t="shared" si="22"/>
        <v>36000</v>
      </c>
    </row>
    <row r="215" spans="1:41" s="1" customFormat="1" ht="63" hidden="1" customHeight="1" x14ac:dyDescent="0.25">
      <c r="A215" s="1258"/>
      <c r="B215" s="1484"/>
      <c r="C215" s="1310"/>
      <c r="D215" s="1452"/>
      <c r="E215" s="1471"/>
      <c r="F215" s="1471"/>
      <c r="G215" s="1471"/>
      <c r="H215" s="1471"/>
      <c r="I215" s="1471"/>
      <c r="J215" s="1471"/>
      <c r="K215" s="1471"/>
      <c r="L215" s="1471"/>
      <c r="M215" s="1471"/>
      <c r="N215" s="1471"/>
      <c r="O215" s="1471"/>
      <c r="P215" s="1471"/>
      <c r="Q215" s="1471"/>
      <c r="R215" s="785"/>
      <c r="S215" s="1342"/>
      <c r="T215" s="1493"/>
      <c r="U215" s="815" t="s">
        <v>393</v>
      </c>
      <c r="V215" s="822" t="s">
        <v>156</v>
      </c>
      <c r="W215" s="545" t="s">
        <v>248</v>
      </c>
      <c r="X215" s="535">
        <v>15789.48</v>
      </c>
      <c r="Y215" s="324">
        <f t="shared" si="25"/>
        <v>1894.7375999999999</v>
      </c>
      <c r="Z215" s="324">
        <f t="shared" si="26"/>
        <v>17684.2176</v>
      </c>
      <c r="AA215" s="462">
        <v>43929</v>
      </c>
      <c r="AB215" s="102"/>
      <c r="AC215" s="102"/>
      <c r="AD215" s="102"/>
      <c r="AE215" s="102"/>
      <c r="AF215" s="102"/>
      <c r="AG215" s="102">
        <v>15789.48</v>
      </c>
      <c r="AH215" s="102"/>
      <c r="AI215" s="102"/>
      <c r="AJ215" s="102"/>
      <c r="AK215" s="102"/>
      <c r="AL215" s="102"/>
      <c r="AM215" s="102"/>
      <c r="AN215" s="103"/>
      <c r="AO215" s="19">
        <f t="shared" si="22"/>
        <v>15789.48</v>
      </c>
    </row>
    <row r="216" spans="1:41" s="1" customFormat="1" ht="63" hidden="1" customHeight="1" x14ac:dyDescent="0.25">
      <c r="A216" s="1258"/>
      <c r="B216" s="1484"/>
      <c r="C216" s="1310"/>
      <c r="D216" s="1452"/>
      <c r="E216" s="1471"/>
      <c r="F216" s="1471"/>
      <c r="G216" s="1471"/>
      <c r="H216" s="1471"/>
      <c r="I216" s="1471"/>
      <c r="J216" s="1471"/>
      <c r="K216" s="1471"/>
      <c r="L216" s="1471"/>
      <c r="M216" s="1471"/>
      <c r="N216" s="1471"/>
      <c r="O216" s="1471"/>
      <c r="P216" s="1471"/>
      <c r="Q216" s="1471"/>
      <c r="R216" s="785"/>
      <c r="S216" s="1342"/>
      <c r="T216" s="1493"/>
      <c r="U216" s="815" t="s">
        <v>800</v>
      </c>
      <c r="V216" s="822" t="s">
        <v>156</v>
      </c>
      <c r="W216" s="545" t="s">
        <v>248</v>
      </c>
      <c r="X216" s="535">
        <v>8124.75</v>
      </c>
      <c r="Y216" s="324">
        <f t="shared" si="25"/>
        <v>974.96999999999991</v>
      </c>
      <c r="Z216" s="324">
        <f t="shared" si="26"/>
        <v>9099.7199999999993</v>
      </c>
      <c r="AA216" s="462">
        <v>44105</v>
      </c>
      <c r="AB216" s="102"/>
      <c r="AC216" s="102"/>
      <c r="AD216" s="102"/>
      <c r="AE216" s="102"/>
      <c r="AF216" s="102"/>
      <c r="AG216" s="102"/>
      <c r="AH216" s="102"/>
      <c r="AI216" s="102"/>
      <c r="AJ216" s="102">
        <v>18199.439999999999</v>
      </c>
      <c r="AK216" s="102"/>
      <c r="AL216" s="102"/>
      <c r="AM216" s="102"/>
      <c r="AN216" s="103"/>
      <c r="AO216" s="19">
        <f t="shared" si="22"/>
        <v>18199.439999999999</v>
      </c>
    </row>
    <row r="217" spans="1:41" s="1" customFormat="1" ht="63" hidden="1" customHeight="1" x14ac:dyDescent="0.25">
      <c r="A217" s="1258"/>
      <c r="B217" s="1484"/>
      <c r="C217" s="1310"/>
      <c r="D217" s="1452"/>
      <c r="E217" s="1471"/>
      <c r="F217" s="1471"/>
      <c r="G217" s="1471"/>
      <c r="H217" s="1471"/>
      <c r="I217" s="1471"/>
      <c r="J217" s="1471"/>
      <c r="K217" s="1471"/>
      <c r="L217" s="1471"/>
      <c r="M217" s="1471"/>
      <c r="N217" s="1471"/>
      <c r="O217" s="1471"/>
      <c r="P217" s="1471"/>
      <c r="Q217" s="1471"/>
      <c r="R217" s="785"/>
      <c r="S217" s="1342"/>
      <c r="T217" s="1493"/>
      <c r="U217" s="815" t="s">
        <v>749</v>
      </c>
      <c r="V217" s="822" t="s">
        <v>74</v>
      </c>
      <c r="W217" s="545" t="s">
        <v>236</v>
      </c>
      <c r="X217" s="535">
        <v>3648.21</v>
      </c>
      <c r="Y217" s="353">
        <f t="shared" si="25"/>
        <v>437.78519999999997</v>
      </c>
      <c r="Z217" s="353">
        <f t="shared" si="26"/>
        <v>4085.9951999999998</v>
      </c>
      <c r="AA217" s="462">
        <v>43797</v>
      </c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>
        <v>3648.21</v>
      </c>
      <c r="AN217" s="103"/>
      <c r="AO217" s="19">
        <f t="shared" si="22"/>
        <v>3648.21</v>
      </c>
    </row>
    <row r="218" spans="1:41" s="1" customFormat="1" ht="63" hidden="1" customHeight="1" x14ac:dyDescent="0.25">
      <c r="A218" s="1258"/>
      <c r="B218" s="1484"/>
      <c r="C218" s="1310"/>
      <c r="D218" s="1452"/>
      <c r="E218" s="1471"/>
      <c r="F218" s="1471"/>
      <c r="G218" s="1471"/>
      <c r="H218" s="1471"/>
      <c r="I218" s="1471"/>
      <c r="J218" s="1471"/>
      <c r="K218" s="1471"/>
      <c r="L218" s="1471"/>
      <c r="M218" s="1471"/>
      <c r="N218" s="1471"/>
      <c r="O218" s="1471"/>
      <c r="P218" s="1471"/>
      <c r="Q218" s="1471"/>
      <c r="R218" s="785"/>
      <c r="S218" s="1342"/>
      <c r="T218" s="1493"/>
      <c r="U218" s="815" t="s">
        <v>394</v>
      </c>
      <c r="V218" s="822" t="s">
        <v>156</v>
      </c>
      <c r="W218" s="545" t="s">
        <v>248</v>
      </c>
      <c r="X218" s="535">
        <v>4200</v>
      </c>
      <c r="Y218" s="324">
        <f t="shared" si="25"/>
        <v>504</v>
      </c>
      <c r="Z218" s="324">
        <f t="shared" si="26"/>
        <v>4704</v>
      </c>
      <c r="AA218" s="462">
        <v>43930</v>
      </c>
      <c r="AB218" s="102"/>
      <c r="AC218" s="102"/>
      <c r="AD218" s="102"/>
      <c r="AE218" s="102"/>
      <c r="AF218" s="102">
        <v>9408</v>
      </c>
      <c r="AG218" s="102"/>
      <c r="AH218" s="102"/>
      <c r="AI218" s="102"/>
      <c r="AJ218" s="102"/>
      <c r="AK218" s="102"/>
      <c r="AL218" s="102"/>
      <c r="AM218" s="102"/>
      <c r="AN218" s="103"/>
      <c r="AO218" s="19">
        <f t="shared" si="22"/>
        <v>9408</v>
      </c>
    </row>
    <row r="219" spans="1:41" s="1" customFormat="1" ht="63" hidden="1" customHeight="1" x14ac:dyDescent="0.25">
      <c r="A219" s="1258"/>
      <c r="B219" s="1484"/>
      <c r="C219" s="1310"/>
      <c r="D219" s="1452"/>
      <c r="E219" s="1471"/>
      <c r="F219" s="1471"/>
      <c r="G219" s="1471"/>
      <c r="H219" s="1471"/>
      <c r="I219" s="1471"/>
      <c r="J219" s="1471"/>
      <c r="K219" s="1471"/>
      <c r="L219" s="1471"/>
      <c r="M219" s="1471"/>
      <c r="N219" s="1471"/>
      <c r="O219" s="1471"/>
      <c r="P219" s="1471"/>
      <c r="Q219" s="1471"/>
      <c r="R219" s="785"/>
      <c r="S219" s="1342"/>
      <c r="T219" s="1521"/>
      <c r="U219" s="815" t="s">
        <v>395</v>
      </c>
      <c r="V219" s="822" t="s">
        <v>74</v>
      </c>
      <c r="W219" s="545" t="s">
        <v>236</v>
      </c>
      <c r="X219" s="535">
        <v>1000</v>
      </c>
      <c r="Y219" s="353">
        <f t="shared" si="25"/>
        <v>120</v>
      </c>
      <c r="Z219" s="353">
        <f t="shared" si="26"/>
        <v>1120</v>
      </c>
      <c r="AA219" s="781" t="s">
        <v>742</v>
      </c>
      <c r="AB219" s="102"/>
      <c r="AC219" s="102"/>
      <c r="AD219" s="102"/>
      <c r="AE219" s="102"/>
      <c r="AF219" s="102">
        <v>1300</v>
      </c>
      <c r="AG219" s="102"/>
      <c r="AH219" s="102"/>
      <c r="AI219" s="102"/>
      <c r="AJ219" s="102"/>
      <c r="AK219" s="102"/>
      <c r="AL219" s="102"/>
      <c r="AM219" s="102"/>
      <c r="AN219" s="103"/>
      <c r="AO219" s="19">
        <f t="shared" si="22"/>
        <v>1300</v>
      </c>
    </row>
    <row r="220" spans="1:41" s="1" customFormat="1" ht="63" hidden="1" customHeight="1" x14ac:dyDescent="0.25">
      <c r="A220" s="1258"/>
      <c r="B220" s="1484"/>
      <c r="C220" s="1310"/>
      <c r="D220" s="1452" t="s">
        <v>142</v>
      </c>
      <c r="E220" s="1471">
        <v>101</v>
      </c>
      <c r="F220" s="1499">
        <v>8</v>
      </c>
      <c r="G220" s="1499">
        <v>7</v>
      </c>
      <c r="H220" s="1499">
        <v>8</v>
      </c>
      <c r="I220" s="1499">
        <v>9</v>
      </c>
      <c r="J220" s="1499">
        <v>9</v>
      </c>
      <c r="K220" s="1499">
        <v>8</v>
      </c>
      <c r="L220" s="1499">
        <v>7</v>
      </c>
      <c r="M220" s="1499">
        <v>10</v>
      </c>
      <c r="N220" s="1499">
        <v>10</v>
      </c>
      <c r="O220" s="1499">
        <v>11</v>
      </c>
      <c r="P220" s="1499">
        <v>7</v>
      </c>
      <c r="Q220" s="1499">
        <v>7</v>
      </c>
      <c r="R220" s="785"/>
      <c r="S220" s="1342"/>
      <c r="T220" s="1490"/>
      <c r="U220" s="815" t="s">
        <v>801</v>
      </c>
      <c r="V220" s="822" t="s">
        <v>156</v>
      </c>
      <c r="W220" s="545" t="s">
        <v>248</v>
      </c>
      <c r="X220" s="535">
        <v>4200</v>
      </c>
      <c r="Y220" s="324">
        <f t="shared" si="25"/>
        <v>504</v>
      </c>
      <c r="Z220" s="324">
        <f t="shared" si="26"/>
        <v>4704</v>
      </c>
      <c r="AA220" s="462">
        <v>44094</v>
      </c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>
        <v>8400</v>
      </c>
      <c r="AL220" s="102"/>
      <c r="AM220" s="102"/>
      <c r="AN220" s="103"/>
      <c r="AO220" s="19">
        <f t="shared" si="22"/>
        <v>8400</v>
      </c>
    </row>
    <row r="221" spans="1:41" s="1" customFormat="1" ht="63" hidden="1" customHeight="1" x14ac:dyDescent="0.25">
      <c r="A221" s="1258"/>
      <c r="B221" s="1484"/>
      <c r="C221" s="1310"/>
      <c r="D221" s="1452"/>
      <c r="E221" s="1471"/>
      <c r="F221" s="1499"/>
      <c r="G221" s="1499"/>
      <c r="H221" s="1499"/>
      <c r="I221" s="1499"/>
      <c r="J221" s="1499"/>
      <c r="K221" s="1499"/>
      <c r="L221" s="1499"/>
      <c r="M221" s="1499"/>
      <c r="N221" s="1499"/>
      <c r="O221" s="1499"/>
      <c r="P221" s="1499"/>
      <c r="Q221" s="1499"/>
      <c r="R221" s="785"/>
      <c r="S221" s="1342"/>
      <c r="T221" s="1493"/>
      <c r="U221" s="815" t="s">
        <v>396</v>
      </c>
      <c r="V221" s="822" t="s">
        <v>74</v>
      </c>
      <c r="W221" s="545" t="s">
        <v>236</v>
      </c>
      <c r="X221" s="535">
        <v>1500</v>
      </c>
      <c r="Y221" s="353">
        <f t="shared" si="25"/>
        <v>180</v>
      </c>
      <c r="Z221" s="353">
        <f t="shared" si="26"/>
        <v>1680</v>
      </c>
      <c r="AA221" s="462">
        <v>43740</v>
      </c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>
        <v>1500</v>
      </c>
      <c r="AM221" s="102"/>
      <c r="AN221" s="103"/>
      <c r="AO221" s="19">
        <f t="shared" si="22"/>
        <v>1500</v>
      </c>
    </row>
    <row r="222" spans="1:41" s="1" customFormat="1" ht="63" hidden="1" customHeight="1" x14ac:dyDescent="0.25">
      <c r="A222" s="1258"/>
      <c r="B222" s="1484"/>
      <c r="C222" s="1310"/>
      <c r="D222" s="1452"/>
      <c r="E222" s="1471"/>
      <c r="F222" s="1499"/>
      <c r="G222" s="1499"/>
      <c r="H222" s="1499"/>
      <c r="I222" s="1499"/>
      <c r="J222" s="1499"/>
      <c r="K222" s="1499"/>
      <c r="L222" s="1499"/>
      <c r="M222" s="1499"/>
      <c r="N222" s="1499"/>
      <c r="O222" s="1499"/>
      <c r="P222" s="1499"/>
      <c r="Q222" s="1499"/>
      <c r="R222" s="785"/>
      <c r="S222" s="1342"/>
      <c r="T222" s="1493"/>
      <c r="U222" s="815" t="s">
        <v>397</v>
      </c>
      <c r="V222" s="822" t="s">
        <v>156</v>
      </c>
      <c r="W222" s="545" t="s">
        <v>248</v>
      </c>
      <c r="X222" s="535">
        <v>3750</v>
      </c>
      <c r="Y222" s="324">
        <f t="shared" si="25"/>
        <v>450</v>
      </c>
      <c r="Z222" s="324">
        <f t="shared" si="26"/>
        <v>4200</v>
      </c>
      <c r="AA222" s="462">
        <v>44155</v>
      </c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>
        <v>4200</v>
      </c>
      <c r="AN222" s="103"/>
      <c r="AO222" s="19">
        <f t="shared" si="22"/>
        <v>4200</v>
      </c>
    </row>
    <row r="223" spans="1:41" s="1" customFormat="1" ht="63" hidden="1" customHeight="1" x14ac:dyDescent="0.25">
      <c r="A223" s="1258"/>
      <c r="B223" s="1484"/>
      <c r="C223" s="1310"/>
      <c r="D223" s="1452"/>
      <c r="E223" s="1471"/>
      <c r="F223" s="1499"/>
      <c r="G223" s="1499"/>
      <c r="H223" s="1499"/>
      <c r="I223" s="1499"/>
      <c r="J223" s="1499"/>
      <c r="K223" s="1499"/>
      <c r="L223" s="1499"/>
      <c r="M223" s="1499"/>
      <c r="N223" s="1499"/>
      <c r="O223" s="1499"/>
      <c r="P223" s="1499"/>
      <c r="Q223" s="1499"/>
      <c r="R223" s="785"/>
      <c r="S223" s="1342"/>
      <c r="T223" s="1493"/>
      <c r="U223" s="815" t="s">
        <v>398</v>
      </c>
      <c r="V223" s="441" t="s">
        <v>74</v>
      </c>
      <c r="W223" s="442" t="s">
        <v>236</v>
      </c>
      <c r="X223" s="445"/>
      <c r="Y223" s="257"/>
      <c r="Z223" s="257"/>
      <c r="AA223" s="462">
        <v>43784</v>
      </c>
      <c r="AB223" s="257" t="s">
        <v>751</v>
      </c>
      <c r="AC223" s="257" t="s">
        <v>751</v>
      </c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>
        <v>1991.04</v>
      </c>
      <c r="AN223" s="103"/>
      <c r="AO223" s="19" t="e">
        <f t="shared" si="22"/>
        <v>#VALUE!</v>
      </c>
    </row>
    <row r="224" spans="1:41" s="1" customFormat="1" ht="63" hidden="1" customHeight="1" x14ac:dyDescent="0.25">
      <c r="A224" s="1258"/>
      <c r="B224" s="1484"/>
      <c r="C224" s="1310"/>
      <c r="D224" s="1452"/>
      <c r="E224" s="1471"/>
      <c r="F224" s="1499"/>
      <c r="G224" s="1499"/>
      <c r="H224" s="1499"/>
      <c r="I224" s="1499"/>
      <c r="J224" s="1499"/>
      <c r="K224" s="1499"/>
      <c r="L224" s="1499"/>
      <c r="M224" s="1499"/>
      <c r="N224" s="1499"/>
      <c r="O224" s="1499"/>
      <c r="P224" s="1499"/>
      <c r="Q224" s="1499"/>
      <c r="R224" s="785"/>
      <c r="S224" s="1342"/>
      <c r="T224" s="1521"/>
      <c r="U224" s="815" t="s">
        <v>399</v>
      </c>
      <c r="V224" s="822" t="s">
        <v>74</v>
      </c>
      <c r="W224" s="545" t="s">
        <v>236</v>
      </c>
      <c r="X224" s="535">
        <v>700</v>
      </c>
      <c r="Y224" s="353">
        <f t="shared" ref="Y224:Y229" si="27">+X224*0.12</f>
        <v>84</v>
      </c>
      <c r="Z224" s="353">
        <f t="shared" ref="Z224:Z229" si="28">+X224+Y224</f>
        <v>784</v>
      </c>
      <c r="AA224" s="462">
        <v>43650</v>
      </c>
      <c r="AB224" s="257" t="s">
        <v>750</v>
      </c>
      <c r="AC224" s="257" t="s">
        <v>750</v>
      </c>
      <c r="AD224" s="102"/>
      <c r="AE224" s="102"/>
      <c r="AF224" s="102">
        <v>1991.04</v>
      </c>
      <c r="AG224" s="102"/>
      <c r="AH224" s="102"/>
      <c r="AI224" s="102"/>
      <c r="AJ224" s="102"/>
      <c r="AK224" s="102"/>
      <c r="AL224" s="102"/>
      <c r="AM224" s="102"/>
      <c r="AN224" s="103"/>
      <c r="AO224" s="19" t="e">
        <f t="shared" si="22"/>
        <v>#VALUE!</v>
      </c>
    </row>
    <row r="225" spans="1:171" s="1" customFormat="1" ht="63" hidden="1" customHeight="1" x14ac:dyDescent="0.25">
      <c r="A225" s="1258"/>
      <c r="B225" s="1484"/>
      <c r="C225" s="1310"/>
      <c r="D225" s="1452" t="s">
        <v>410</v>
      </c>
      <c r="E225" s="1471">
        <v>172</v>
      </c>
      <c r="F225" s="1499">
        <v>13</v>
      </c>
      <c r="G225" s="1499">
        <v>15</v>
      </c>
      <c r="H225" s="1499">
        <v>12</v>
      </c>
      <c r="I225" s="1499">
        <v>17</v>
      </c>
      <c r="J225" s="1499">
        <v>14</v>
      </c>
      <c r="K225" s="1499">
        <v>17</v>
      </c>
      <c r="L225" s="1499">
        <v>16</v>
      </c>
      <c r="M225" s="1499">
        <v>14</v>
      </c>
      <c r="N225" s="1499">
        <v>16</v>
      </c>
      <c r="O225" s="1499">
        <v>13</v>
      </c>
      <c r="P225" s="1499">
        <v>12</v>
      </c>
      <c r="Q225" s="1499">
        <v>13</v>
      </c>
      <c r="R225" s="785"/>
      <c r="S225" s="1342"/>
      <c r="T225" s="1490"/>
      <c r="U225" s="815" t="s">
        <v>802</v>
      </c>
      <c r="V225" s="509" t="s">
        <v>156</v>
      </c>
      <c r="W225" s="508" t="s">
        <v>248</v>
      </c>
      <c r="X225" s="501">
        <v>8400</v>
      </c>
      <c r="Y225" s="573">
        <f t="shared" si="27"/>
        <v>1008</v>
      </c>
      <c r="Z225" s="573">
        <f t="shared" si="28"/>
        <v>9408</v>
      </c>
      <c r="AA225" s="512">
        <v>44178</v>
      </c>
      <c r="AB225" s="574" t="s">
        <v>783</v>
      </c>
      <c r="AC225" s="574" t="s">
        <v>783</v>
      </c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3">
        <v>16800</v>
      </c>
      <c r="AO225" s="19" t="e">
        <f t="shared" si="22"/>
        <v>#VALUE!</v>
      </c>
    </row>
    <row r="226" spans="1:171" s="1" customFormat="1" ht="63" hidden="1" customHeight="1" x14ac:dyDescent="0.25">
      <c r="A226" s="1258"/>
      <c r="B226" s="1484"/>
      <c r="C226" s="1310"/>
      <c r="D226" s="1452"/>
      <c r="E226" s="1471"/>
      <c r="F226" s="1499"/>
      <c r="G226" s="1499"/>
      <c r="H226" s="1499"/>
      <c r="I226" s="1499"/>
      <c r="J226" s="1499"/>
      <c r="K226" s="1499"/>
      <c r="L226" s="1499"/>
      <c r="M226" s="1499"/>
      <c r="N226" s="1499"/>
      <c r="O226" s="1499"/>
      <c r="P226" s="1499"/>
      <c r="Q226" s="1499"/>
      <c r="R226" s="785"/>
      <c r="S226" s="1342"/>
      <c r="T226" s="1493"/>
      <c r="U226" s="815" t="s">
        <v>400</v>
      </c>
      <c r="V226" s="441" t="s">
        <v>74</v>
      </c>
      <c r="W226" s="442" t="s">
        <v>236</v>
      </c>
      <c r="X226" s="445"/>
      <c r="Y226" s="353">
        <f t="shared" si="27"/>
        <v>0</v>
      </c>
      <c r="Z226" s="353">
        <f t="shared" si="28"/>
        <v>0</v>
      </c>
      <c r="AA226" s="257"/>
      <c r="AB226" s="257" t="s">
        <v>752</v>
      </c>
      <c r="AC226" s="257" t="s">
        <v>752</v>
      </c>
      <c r="AD226" s="102"/>
      <c r="AE226" s="102"/>
      <c r="AF226" s="102">
        <v>1500</v>
      </c>
      <c r="AG226" s="102"/>
      <c r="AH226" s="102"/>
      <c r="AI226" s="102"/>
      <c r="AJ226" s="102"/>
      <c r="AK226" s="102"/>
      <c r="AL226" s="102"/>
      <c r="AM226" s="102"/>
      <c r="AN226" s="103"/>
      <c r="AO226" s="19" t="e">
        <f t="shared" si="22"/>
        <v>#VALUE!</v>
      </c>
    </row>
    <row r="227" spans="1:171" s="1" customFormat="1" ht="63" hidden="1" customHeight="1" x14ac:dyDescent="0.25">
      <c r="A227" s="1258"/>
      <c r="B227" s="1484"/>
      <c r="C227" s="1310"/>
      <c r="D227" s="1452"/>
      <c r="E227" s="1471"/>
      <c r="F227" s="1499"/>
      <c r="G227" s="1499"/>
      <c r="H227" s="1499"/>
      <c r="I227" s="1499"/>
      <c r="J227" s="1499"/>
      <c r="K227" s="1499"/>
      <c r="L227" s="1499"/>
      <c r="M227" s="1499"/>
      <c r="N227" s="1499"/>
      <c r="O227" s="1499"/>
      <c r="P227" s="1499"/>
      <c r="Q227" s="1499"/>
      <c r="R227" s="785"/>
      <c r="S227" s="1342"/>
      <c r="T227" s="1493"/>
      <c r="U227" s="815" t="s">
        <v>401</v>
      </c>
      <c r="V227" s="822" t="s">
        <v>156</v>
      </c>
      <c r="W227" s="545" t="s">
        <v>248</v>
      </c>
      <c r="X227" s="535">
        <v>4736.8900000000003</v>
      </c>
      <c r="Y227" s="324">
        <f t="shared" si="27"/>
        <v>568.42680000000007</v>
      </c>
      <c r="Z227" s="324">
        <f t="shared" si="28"/>
        <v>5305.3168000000005</v>
      </c>
      <c r="AA227" s="462">
        <v>43954</v>
      </c>
      <c r="AB227" s="102"/>
      <c r="AC227" s="102"/>
      <c r="AD227" s="102"/>
      <c r="AE227" s="102"/>
      <c r="AF227" s="102">
        <v>4736.8900000000003</v>
      </c>
      <c r="AG227" s="102"/>
      <c r="AH227" s="102"/>
      <c r="AI227" s="102"/>
      <c r="AJ227" s="102"/>
      <c r="AK227" s="102"/>
      <c r="AL227" s="102"/>
      <c r="AM227" s="102"/>
      <c r="AN227" s="103"/>
      <c r="AO227" s="19">
        <f t="shared" si="22"/>
        <v>4736.8900000000003</v>
      </c>
    </row>
    <row r="228" spans="1:171" s="1" customFormat="1" ht="63" hidden="1" customHeight="1" x14ac:dyDescent="0.25">
      <c r="A228" s="1258"/>
      <c r="B228" s="1484"/>
      <c r="C228" s="1310"/>
      <c r="D228" s="1452"/>
      <c r="E228" s="1471"/>
      <c r="F228" s="1499"/>
      <c r="G228" s="1499"/>
      <c r="H228" s="1499"/>
      <c r="I228" s="1499"/>
      <c r="J228" s="1499"/>
      <c r="K228" s="1499"/>
      <c r="L228" s="1499"/>
      <c r="M228" s="1499"/>
      <c r="N228" s="1499"/>
      <c r="O228" s="1499"/>
      <c r="P228" s="1499"/>
      <c r="Q228" s="1499"/>
      <c r="R228" s="785"/>
      <c r="S228" s="1342"/>
      <c r="T228" s="1521"/>
      <c r="U228" s="815" t="s">
        <v>402</v>
      </c>
      <c r="V228" s="822" t="s">
        <v>74</v>
      </c>
      <c r="W228" s="545" t="s">
        <v>236</v>
      </c>
      <c r="X228" s="535">
        <v>1200</v>
      </c>
      <c r="Y228" s="353">
        <f t="shared" si="27"/>
        <v>144</v>
      </c>
      <c r="Z228" s="353">
        <f t="shared" si="28"/>
        <v>1344</v>
      </c>
      <c r="AA228" s="462">
        <v>43602</v>
      </c>
      <c r="AB228" s="257" t="s">
        <v>753</v>
      </c>
      <c r="AC228" s="257" t="s">
        <v>753</v>
      </c>
      <c r="AD228" s="102"/>
      <c r="AE228" s="102"/>
      <c r="AF228" s="102"/>
      <c r="AG228" s="102">
        <v>1705.68</v>
      </c>
      <c r="AH228" s="102"/>
      <c r="AI228" s="102"/>
      <c r="AJ228" s="102"/>
      <c r="AK228" s="102"/>
      <c r="AL228" s="102"/>
      <c r="AM228" s="102"/>
      <c r="AN228" s="103"/>
      <c r="AO228" s="19" t="e">
        <f t="shared" si="22"/>
        <v>#VALUE!</v>
      </c>
    </row>
    <row r="229" spans="1:171" s="1" customFormat="1" ht="63" hidden="1" customHeight="1" x14ac:dyDescent="0.25">
      <c r="A229" s="1258"/>
      <c r="B229" s="1484"/>
      <c r="C229" s="1310"/>
      <c r="D229" s="1452" t="s">
        <v>411</v>
      </c>
      <c r="E229" s="1471">
        <v>4</v>
      </c>
      <c r="F229" s="1499">
        <v>0</v>
      </c>
      <c r="G229" s="1499">
        <v>0</v>
      </c>
      <c r="H229" s="1499">
        <v>0</v>
      </c>
      <c r="I229" s="1499">
        <v>0</v>
      </c>
      <c r="J229" s="1499">
        <v>0</v>
      </c>
      <c r="K229" s="1499">
        <v>2</v>
      </c>
      <c r="L229" s="1499">
        <v>0</v>
      </c>
      <c r="M229" s="1499">
        <v>0</v>
      </c>
      <c r="N229" s="1499">
        <v>0</v>
      </c>
      <c r="O229" s="1499">
        <v>0</v>
      </c>
      <c r="P229" s="1499">
        <v>0</v>
      </c>
      <c r="Q229" s="1499">
        <v>2</v>
      </c>
      <c r="R229" s="785"/>
      <c r="S229" s="1342"/>
      <c r="T229" s="1490"/>
      <c r="U229" s="798" t="s">
        <v>403</v>
      </c>
      <c r="V229" s="822" t="s">
        <v>74</v>
      </c>
      <c r="W229" s="545" t="s">
        <v>236</v>
      </c>
      <c r="X229" s="535">
        <v>500</v>
      </c>
      <c r="Y229" s="353">
        <f t="shared" si="27"/>
        <v>60</v>
      </c>
      <c r="Z229" s="353">
        <f t="shared" si="28"/>
        <v>560</v>
      </c>
      <c r="AA229" s="257" t="s">
        <v>755</v>
      </c>
      <c r="AB229" s="257" t="s">
        <v>754</v>
      </c>
      <c r="AC229" s="257" t="s">
        <v>754</v>
      </c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3">
        <v>1490.9880000000001</v>
      </c>
      <c r="AO229" s="19" t="e">
        <f t="shared" si="22"/>
        <v>#VALUE!</v>
      </c>
    </row>
    <row r="230" spans="1:171" s="1" customFormat="1" ht="63" hidden="1" customHeight="1" x14ac:dyDescent="0.25">
      <c r="A230" s="1258"/>
      <c r="B230" s="1484"/>
      <c r="C230" s="1310"/>
      <c r="D230" s="1452"/>
      <c r="E230" s="1471"/>
      <c r="F230" s="1499"/>
      <c r="G230" s="1499"/>
      <c r="H230" s="1499"/>
      <c r="I230" s="1499"/>
      <c r="J230" s="1499"/>
      <c r="K230" s="1499"/>
      <c r="L230" s="1499"/>
      <c r="M230" s="1499"/>
      <c r="N230" s="1499"/>
      <c r="O230" s="1499"/>
      <c r="P230" s="1499"/>
      <c r="Q230" s="1499"/>
      <c r="R230" s="785"/>
      <c r="S230" s="1510"/>
      <c r="T230" s="1475"/>
      <c r="U230" s="803" t="s">
        <v>404</v>
      </c>
      <c r="V230" s="824" t="s">
        <v>49</v>
      </c>
      <c r="W230" s="815" t="s">
        <v>122</v>
      </c>
      <c r="X230" s="257">
        <v>2400</v>
      </c>
      <c r="Y230" s="257" t="s">
        <v>824</v>
      </c>
      <c r="Z230" s="257"/>
      <c r="AA230" s="257"/>
      <c r="AB230" s="102"/>
      <c r="AC230" s="102"/>
      <c r="AD230" s="102"/>
      <c r="AE230" s="102"/>
      <c r="AF230" s="102"/>
      <c r="AG230" s="102"/>
      <c r="AH230" s="102"/>
      <c r="AI230" s="102"/>
      <c r="AJ230" s="102">
        <v>2400</v>
      </c>
      <c r="AK230" s="102"/>
      <c r="AL230" s="102"/>
      <c r="AM230" s="102"/>
      <c r="AN230" s="103"/>
      <c r="AO230" s="19">
        <f t="shared" si="22"/>
        <v>2400</v>
      </c>
    </row>
    <row r="231" spans="1:171" s="1" customFormat="1" ht="63" hidden="1" customHeight="1" thickBot="1" x14ac:dyDescent="0.3">
      <c r="A231" s="1258"/>
      <c r="B231" s="1533"/>
      <c r="C231" s="1310"/>
      <c r="D231" s="1504"/>
      <c r="E231" s="1508"/>
      <c r="F231" s="1311"/>
      <c r="G231" s="1311"/>
      <c r="H231" s="1311"/>
      <c r="I231" s="1311"/>
      <c r="J231" s="1311"/>
      <c r="K231" s="1311"/>
      <c r="L231" s="1311"/>
      <c r="M231" s="1311"/>
      <c r="N231" s="1311"/>
      <c r="O231" s="1311"/>
      <c r="P231" s="1311"/>
      <c r="Q231" s="1311"/>
      <c r="R231" s="788"/>
      <c r="S231" s="1520"/>
      <c r="T231" s="1522"/>
      <c r="U231" s="804" t="s">
        <v>405</v>
      </c>
      <c r="V231" s="145" t="s">
        <v>65</v>
      </c>
      <c r="W231" s="146" t="s">
        <v>250</v>
      </c>
      <c r="X231" s="370">
        <v>10000</v>
      </c>
      <c r="Y231" s="370"/>
      <c r="Z231" s="370"/>
      <c r="AA231" s="370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>
        <v>10000</v>
      </c>
      <c r="AL231" s="104"/>
      <c r="AM231" s="104"/>
      <c r="AN231" s="105"/>
      <c r="AO231" s="19">
        <f t="shared" si="22"/>
        <v>10000</v>
      </c>
    </row>
    <row r="232" spans="1:171" s="1" customFormat="1" ht="63" hidden="1" customHeight="1" x14ac:dyDescent="0.25">
      <c r="A232" s="1258"/>
      <c r="B232" s="1483" t="s">
        <v>425</v>
      </c>
      <c r="C232" s="1310"/>
      <c r="D232" s="612" t="s">
        <v>140</v>
      </c>
      <c r="E232" s="126">
        <v>0.61</v>
      </c>
      <c r="F232" s="127">
        <v>138</v>
      </c>
      <c r="G232" s="127">
        <v>189</v>
      </c>
      <c r="H232" s="127">
        <v>176</v>
      </c>
      <c r="I232" s="127">
        <v>437</v>
      </c>
      <c r="J232" s="127">
        <v>261</v>
      </c>
      <c r="K232" s="127">
        <v>330</v>
      </c>
      <c r="L232" s="127">
        <v>150</v>
      </c>
      <c r="M232" s="127">
        <v>205</v>
      </c>
      <c r="N232" s="127">
        <v>276</v>
      </c>
      <c r="O232" s="127">
        <v>229</v>
      </c>
      <c r="P232" s="127">
        <v>231</v>
      </c>
      <c r="Q232" s="127">
        <v>183</v>
      </c>
      <c r="R232" s="800"/>
      <c r="S232" s="1524" t="s">
        <v>427</v>
      </c>
      <c r="T232" s="124" t="s">
        <v>146</v>
      </c>
      <c r="U232" s="519" t="s">
        <v>413</v>
      </c>
      <c r="V232" s="634" t="s">
        <v>60</v>
      </c>
      <c r="W232" s="572" t="s">
        <v>699</v>
      </c>
      <c r="X232" s="431">
        <v>20300</v>
      </c>
      <c r="Y232" s="302"/>
      <c r="Z232" s="302"/>
      <c r="AA232" s="302"/>
      <c r="AB232" s="152"/>
      <c r="AC232" s="152"/>
      <c r="AD232" s="152"/>
      <c r="AE232" s="152"/>
      <c r="AF232" s="152"/>
      <c r="AG232" s="152"/>
      <c r="AH232" s="152">
        <f>+X232</f>
        <v>20300</v>
      </c>
      <c r="AI232" s="152"/>
      <c r="AJ232" s="152"/>
      <c r="AK232" s="152"/>
      <c r="AL232" s="152"/>
      <c r="AM232" s="152"/>
      <c r="AN232" s="153"/>
      <c r="AO232" s="19">
        <f t="shared" si="22"/>
        <v>20300</v>
      </c>
    </row>
    <row r="233" spans="1:171" s="1" customFormat="1" ht="63" hidden="1" customHeight="1" x14ac:dyDescent="0.25">
      <c r="A233" s="1258"/>
      <c r="B233" s="1484"/>
      <c r="C233" s="1310"/>
      <c r="D233" s="805" t="s">
        <v>420</v>
      </c>
      <c r="E233" s="234">
        <v>0.49</v>
      </c>
      <c r="F233" s="809">
        <v>8</v>
      </c>
      <c r="G233" s="809">
        <v>9</v>
      </c>
      <c r="H233" s="809">
        <v>20</v>
      </c>
      <c r="I233" s="809">
        <v>10</v>
      </c>
      <c r="J233" s="809">
        <v>13</v>
      </c>
      <c r="K233" s="809">
        <v>8</v>
      </c>
      <c r="L233" s="809">
        <v>2</v>
      </c>
      <c r="M233" s="809">
        <v>11</v>
      </c>
      <c r="N233" s="809">
        <v>15</v>
      </c>
      <c r="O233" s="809">
        <v>10</v>
      </c>
      <c r="P233" s="809">
        <v>3</v>
      </c>
      <c r="Q233" s="809">
        <v>10</v>
      </c>
      <c r="R233" s="785"/>
      <c r="S233" s="1525"/>
      <c r="T233" s="122" t="s">
        <v>149</v>
      </c>
      <c r="U233" s="815" t="s">
        <v>414</v>
      </c>
      <c r="V233" s="569" t="s">
        <v>156</v>
      </c>
      <c r="W233" s="570" t="s">
        <v>157</v>
      </c>
      <c r="X233" s="535">
        <v>37080</v>
      </c>
      <c r="Y233" s="324">
        <f>+X233*0.12</f>
        <v>4449.5999999999995</v>
      </c>
      <c r="Z233" s="324">
        <f>+X233+Y233</f>
        <v>41529.599999999999</v>
      </c>
      <c r="AA233" s="462">
        <v>44000</v>
      </c>
      <c r="AB233" s="102"/>
      <c r="AC233" s="102"/>
      <c r="AD233" s="102"/>
      <c r="AE233" s="102"/>
      <c r="AF233" s="102"/>
      <c r="AG233" s="102"/>
      <c r="AH233" s="102">
        <v>37080</v>
      </c>
      <c r="AI233" s="102"/>
      <c r="AJ233" s="102"/>
      <c r="AK233" s="102"/>
      <c r="AL233" s="102"/>
      <c r="AM233" s="102"/>
      <c r="AN233" s="103"/>
      <c r="AO233" s="19">
        <f t="shared" si="22"/>
        <v>37080</v>
      </c>
    </row>
    <row r="234" spans="1:171" s="1" customFormat="1" ht="63" hidden="1" customHeight="1" x14ac:dyDescent="0.25">
      <c r="A234" s="1258"/>
      <c r="B234" s="1484"/>
      <c r="C234" s="1310"/>
      <c r="D234" s="805" t="s">
        <v>421</v>
      </c>
      <c r="E234" s="807">
        <v>38</v>
      </c>
      <c r="F234" s="809">
        <v>3</v>
      </c>
      <c r="G234" s="809">
        <v>3</v>
      </c>
      <c r="H234" s="809">
        <v>3</v>
      </c>
      <c r="I234" s="809">
        <v>3</v>
      </c>
      <c r="J234" s="809">
        <v>3</v>
      </c>
      <c r="K234" s="809">
        <v>4</v>
      </c>
      <c r="L234" s="809">
        <v>3</v>
      </c>
      <c r="M234" s="809">
        <v>3</v>
      </c>
      <c r="N234" s="809">
        <v>4</v>
      </c>
      <c r="O234" s="809">
        <v>3</v>
      </c>
      <c r="P234" s="809">
        <v>3</v>
      </c>
      <c r="Q234" s="809">
        <v>3</v>
      </c>
      <c r="R234" s="785"/>
      <c r="S234" s="1525"/>
      <c r="T234" s="122" t="s">
        <v>150</v>
      </c>
      <c r="U234" s="815" t="s">
        <v>803</v>
      </c>
      <c r="V234" s="569" t="s">
        <v>156</v>
      </c>
      <c r="W234" s="570" t="s">
        <v>157</v>
      </c>
      <c r="X234" s="535">
        <v>29473.71</v>
      </c>
      <c r="Y234" s="324">
        <f>+X234*0.12</f>
        <v>3536.8451999999997</v>
      </c>
      <c r="Z234" s="324">
        <f>+X234+Y234</f>
        <v>33010.555200000003</v>
      </c>
      <c r="AA234" s="462">
        <v>44115</v>
      </c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>
        <f>+X234</f>
        <v>29473.71</v>
      </c>
      <c r="AM234" s="102"/>
      <c r="AN234" s="103"/>
      <c r="AO234" s="19">
        <f t="shared" si="22"/>
        <v>29473.71</v>
      </c>
    </row>
    <row r="235" spans="1:171" s="1" customFormat="1" ht="63" hidden="1" customHeight="1" x14ac:dyDescent="0.25">
      <c r="A235" s="1258"/>
      <c r="B235" s="1484"/>
      <c r="C235" s="1310"/>
      <c r="D235" s="805" t="s">
        <v>422</v>
      </c>
      <c r="E235" s="807">
        <v>36</v>
      </c>
      <c r="F235" s="809">
        <v>3</v>
      </c>
      <c r="G235" s="809">
        <v>3</v>
      </c>
      <c r="H235" s="809">
        <v>3</v>
      </c>
      <c r="I235" s="809">
        <v>3</v>
      </c>
      <c r="J235" s="809">
        <v>3</v>
      </c>
      <c r="K235" s="809">
        <v>3</v>
      </c>
      <c r="L235" s="809">
        <v>3</v>
      </c>
      <c r="M235" s="809">
        <v>3</v>
      </c>
      <c r="N235" s="809">
        <v>3</v>
      </c>
      <c r="O235" s="809">
        <v>3</v>
      </c>
      <c r="P235" s="809">
        <v>3</v>
      </c>
      <c r="Q235" s="809">
        <v>3</v>
      </c>
      <c r="R235" s="785"/>
      <c r="S235" s="1525"/>
      <c r="T235" s="122" t="s">
        <v>151</v>
      </c>
      <c r="U235" s="815" t="s">
        <v>415</v>
      </c>
      <c r="V235" s="822" t="s">
        <v>74</v>
      </c>
      <c r="W235" s="545" t="s">
        <v>419</v>
      </c>
      <c r="X235" s="535">
        <v>11171.58</v>
      </c>
      <c r="Y235" s="324">
        <f>+X235*0.12</f>
        <v>1340.5896</v>
      </c>
      <c r="Z235" s="324">
        <f>+X235+Y235</f>
        <v>12512.169599999999</v>
      </c>
      <c r="AA235" s="462" t="s">
        <v>786</v>
      </c>
      <c r="AB235" s="257" t="s">
        <v>756</v>
      </c>
      <c r="AC235" s="257" t="s">
        <v>756</v>
      </c>
      <c r="AD235" s="102"/>
      <c r="AE235" s="257">
        <f>+X235</f>
        <v>11171.58</v>
      </c>
      <c r="AF235" s="102"/>
      <c r="AG235" s="102"/>
      <c r="AH235" s="102"/>
      <c r="AI235" s="102"/>
      <c r="AJ235" s="102"/>
      <c r="AK235" s="102"/>
      <c r="AL235" s="102"/>
      <c r="AM235" s="102"/>
      <c r="AN235" s="103"/>
      <c r="AO235" s="19" t="e">
        <f t="shared" si="22"/>
        <v>#VALUE!</v>
      </c>
    </row>
    <row r="236" spans="1:171" s="1" customFormat="1" ht="63" hidden="1" customHeight="1" x14ac:dyDescent="0.25">
      <c r="A236" s="1258"/>
      <c r="B236" s="1484"/>
      <c r="C236" s="1310"/>
      <c r="D236" s="1526" t="s">
        <v>423</v>
      </c>
      <c r="E236" s="1528">
        <v>1</v>
      </c>
      <c r="F236" s="1530"/>
      <c r="G236" s="1530"/>
      <c r="H236" s="1530"/>
      <c r="I236" s="1530"/>
      <c r="J236" s="1530"/>
      <c r="K236" s="1530">
        <v>1</v>
      </c>
      <c r="L236" s="1530"/>
      <c r="M236" s="1530"/>
      <c r="N236" s="1530"/>
      <c r="O236" s="1530"/>
      <c r="P236" s="1530"/>
      <c r="Q236" s="1530"/>
      <c r="R236" s="785"/>
      <c r="S236" s="1525"/>
      <c r="T236" s="1500" t="s">
        <v>152</v>
      </c>
      <c r="U236" s="803" t="s">
        <v>416</v>
      </c>
      <c r="V236" s="824" t="s">
        <v>238</v>
      </c>
      <c r="W236" s="786" t="s">
        <v>237</v>
      </c>
      <c r="X236" s="257">
        <v>300</v>
      </c>
      <c r="Y236" s="373" t="s">
        <v>832</v>
      </c>
      <c r="Z236" s="257"/>
      <c r="AA236" s="257"/>
      <c r="AB236" s="102"/>
      <c r="AC236" s="102"/>
      <c r="AD236" s="102">
        <f>+X236</f>
        <v>300</v>
      </c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3"/>
      <c r="AO236" s="19">
        <f t="shared" si="22"/>
        <v>300</v>
      </c>
      <c r="AP236" s="279"/>
      <c r="AQ236" s="279"/>
      <c r="AR236" s="279"/>
      <c r="AS236" s="279"/>
      <c r="AT236" s="279"/>
      <c r="AU236" s="279"/>
      <c r="AV236" s="279"/>
      <c r="AW236" s="279"/>
      <c r="AX236" s="279"/>
      <c r="AY236" s="279"/>
      <c r="AZ236" s="279"/>
      <c r="BA236" s="279"/>
      <c r="BB236" s="279"/>
      <c r="BC236" s="279"/>
      <c r="BD236" s="279"/>
      <c r="BE236" s="279"/>
      <c r="BF236" s="279"/>
      <c r="BG236" s="279"/>
      <c r="BH236" s="279"/>
      <c r="BI236" s="279"/>
      <c r="BJ236" s="279"/>
      <c r="BK236" s="279"/>
      <c r="BL236" s="279"/>
      <c r="BM236" s="279"/>
      <c r="BN236" s="279"/>
      <c r="BO236" s="279"/>
      <c r="BP236" s="279"/>
      <c r="BQ236" s="279"/>
      <c r="BR236" s="279"/>
      <c r="BS236" s="279"/>
      <c r="BT236" s="279"/>
      <c r="BU236" s="279"/>
      <c r="BV236" s="279"/>
      <c r="BW236" s="279"/>
      <c r="BX236" s="279"/>
      <c r="BY236" s="279"/>
      <c r="BZ236" s="279"/>
      <c r="CA236" s="279"/>
      <c r="CB236" s="279"/>
      <c r="CC236" s="279"/>
      <c r="CD236" s="279"/>
      <c r="CE236" s="279"/>
      <c r="CF236" s="279"/>
      <c r="CG236" s="279"/>
      <c r="CH236" s="279"/>
      <c r="CI236" s="279"/>
      <c r="CJ236" s="279"/>
      <c r="CK236" s="279"/>
      <c r="CL236" s="279"/>
      <c r="CM236" s="279"/>
      <c r="CN236" s="279"/>
      <c r="CO236" s="279"/>
      <c r="CP236" s="279"/>
      <c r="CQ236" s="279"/>
      <c r="CR236" s="279"/>
      <c r="CS236" s="279"/>
      <c r="CT236" s="279"/>
      <c r="CU236" s="279"/>
      <c r="CV236" s="279"/>
      <c r="CW236" s="279"/>
      <c r="CX236" s="279"/>
      <c r="CY236" s="279"/>
      <c r="CZ236" s="279"/>
      <c r="DA236" s="279"/>
      <c r="DB236" s="279"/>
      <c r="DC236" s="279"/>
      <c r="DD236" s="279"/>
      <c r="DE236" s="279"/>
      <c r="DF236" s="279"/>
      <c r="DG236" s="279"/>
      <c r="DH236" s="279"/>
      <c r="DI236" s="279"/>
      <c r="DJ236" s="279"/>
      <c r="DK236" s="279"/>
      <c r="DL236" s="279"/>
      <c r="DM236" s="279"/>
      <c r="DN236" s="279"/>
      <c r="DO236" s="279"/>
      <c r="DP236" s="279"/>
      <c r="DQ236" s="279"/>
      <c r="DR236" s="279"/>
      <c r="DS236" s="279"/>
      <c r="DT236" s="279"/>
      <c r="DU236" s="279"/>
      <c r="DV236" s="279"/>
      <c r="DW236" s="279"/>
      <c r="DX236" s="279"/>
      <c r="DY236" s="279"/>
      <c r="DZ236" s="279"/>
      <c r="EA236" s="279"/>
      <c r="EB236" s="279"/>
      <c r="EC236" s="279"/>
      <c r="ED236" s="279"/>
      <c r="EE236" s="279"/>
      <c r="EF236" s="279"/>
      <c r="EG236" s="279"/>
      <c r="EH236" s="279"/>
      <c r="EI236" s="279"/>
      <c r="EJ236" s="279"/>
      <c r="EK236" s="279"/>
      <c r="EL236" s="279"/>
      <c r="EM236" s="279"/>
      <c r="EN236" s="279"/>
      <c r="EO236" s="279"/>
      <c r="EP236" s="279"/>
      <c r="EQ236" s="279"/>
      <c r="ER236" s="279"/>
      <c r="ES236" s="279"/>
      <c r="ET236" s="279"/>
      <c r="EU236" s="279"/>
      <c r="EV236" s="279"/>
      <c r="EW236" s="279"/>
      <c r="EX236" s="279"/>
      <c r="EY236" s="279"/>
      <c r="EZ236" s="279"/>
      <c r="FA236" s="279"/>
      <c r="FB236" s="279"/>
      <c r="FC236" s="279"/>
      <c r="FD236" s="279"/>
      <c r="FE236" s="279"/>
      <c r="FF236" s="279"/>
      <c r="FG236" s="279"/>
      <c r="FH236" s="279"/>
      <c r="FI236" s="279"/>
      <c r="FJ236" s="279"/>
      <c r="FK236" s="279"/>
      <c r="FL236" s="279"/>
      <c r="FM236" s="279"/>
      <c r="FN236" s="279"/>
      <c r="FO236" s="279"/>
    </row>
    <row r="237" spans="1:171" s="1" customFormat="1" ht="63" hidden="1" customHeight="1" x14ac:dyDescent="0.25">
      <c r="A237" s="1258"/>
      <c r="B237" s="1485"/>
      <c r="C237" s="1310"/>
      <c r="D237" s="1527"/>
      <c r="E237" s="1529"/>
      <c r="F237" s="1531"/>
      <c r="G237" s="1531"/>
      <c r="H237" s="1531"/>
      <c r="I237" s="1531"/>
      <c r="J237" s="1531"/>
      <c r="K237" s="1531"/>
      <c r="L237" s="1531"/>
      <c r="M237" s="1531"/>
      <c r="N237" s="1531"/>
      <c r="O237" s="1531"/>
      <c r="P237" s="1531"/>
      <c r="Q237" s="1531"/>
      <c r="R237" s="785"/>
      <c r="S237" s="1494"/>
      <c r="T237" s="1518"/>
      <c r="U237" s="803" t="s">
        <v>417</v>
      </c>
      <c r="V237" s="824" t="s">
        <v>65</v>
      </c>
      <c r="W237" s="786" t="s">
        <v>250</v>
      </c>
      <c r="X237" s="781">
        <v>4500</v>
      </c>
      <c r="Y237" s="781"/>
      <c r="Z237" s="781"/>
      <c r="AA237" s="781"/>
      <c r="AB237" s="102">
        <f>X237</f>
        <v>4500</v>
      </c>
      <c r="AC237" s="102">
        <f>Y237</f>
        <v>0</v>
      </c>
      <c r="AD237" s="102">
        <f>+X237</f>
        <v>4500</v>
      </c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3"/>
      <c r="AO237" s="19">
        <f t="shared" si="22"/>
        <v>9000</v>
      </c>
    </row>
    <row r="238" spans="1:171" s="1" customFormat="1" ht="63" hidden="1" customHeight="1" thickBot="1" x14ac:dyDescent="0.25">
      <c r="A238" s="1258"/>
      <c r="B238" s="1523"/>
      <c r="C238" s="1310"/>
      <c r="D238" s="66" t="s">
        <v>424</v>
      </c>
      <c r="E238" s="331">
        <v>29</v>
      </c>
      <c r="F238" s="150">
        <v>2</v>
      </c>
      <c r="G238" s="150">
        <v>3</v>
      </c>
      <c r="H238" s="150">
        <v>3</v>
      </c>
      <c r="I238" s="150">
        <v>2</v>
      </c>
      <c r="J238" s="150">
        <v>2</v>
      </c>
      <c r="K238" s="150">
        <v>3</v>
      </c>
      <c r="L238" s="150">
        <v>2</v>
      </c>
      <c r="M238" s="150">
        <v>3</v>
      </c>
      <c r="N238" s="150">
        <v>2</v>
      </c>
      <c r="O238" s="150">
        <v>3</v>
      </c>
      <c r="P238" s="150">
        <v>2</v>
      </c>
      <c r="Q238" s="150">
        <v>2</v>
      </c>
      <c r="R238" s="788"/>
      <c r="S238" s="1494"/>
      <c r="T238" s="799" t="s">
        <v>203</v>
      </c>
      <c r="U238" s="803" t="s">
        <v>418</v>
      </c>
      <c r="V238" s="145" t="s">
        <v>65</v>
      </c>
      <c r="W238" s="146" t="s">
        <v>250</v>
      </c>
      <c r="X238" s="370">
        <v>3200</v>
      </c>
      <c r="Y238" s="370"/>
      <c r="Z238" s="370"/>
      <c r="AA238" s="370"/>
      <c r="AB238" s="104"/>
      <c r="AC238" s="104"/>
      <c r="AD238" s="104"/>
      <c r="AE238" s="104"/>
      <c r="AF238" s="104"/>
      <c r="AG238" s="104"/>
      <c r="AH238" s="104">
        <f>+X238</f>
        <v>3200</v>
      </c>
      <c r="AI238" s="104"/>
      <c r="AJ238" s="104"/>
      <c r="AK238" s="104"/>
      <c r="AL238" s="104"/>
      <c r="AM238" s="104"/>
      <c r="AN238" s="105"/>
      <c r="AO238" s="19">
        <f t="shared" si="22"/>
        <v>3200</v>
      </c>
    </row>
    <row r="239" spans="1:171" s="1" customFormat="1" ht="63" hidden="1" customHeight="1" x14ac:dyDescent="0.25">
      <c r="A239" s="1258"/>
      <c r="B239" s="1483" t="s">
        <v>436</v>
      </c>
      <c r="C239" s="1310"/>
      <c r="D239" s="131" t="s">
        <v>182</v>
      </c>
      <c r="E239" s="132">
        <v>0.57999999999999996</v>
      </c>
      <c r="F239" s="793">
        <v>0.57999999999999996</v>
      </c>
      <c r="G239" s="793">
        <v>0.57999999999999996</v>
      </c>
      <c r="H239" s="793">
        <v>0.57999999999999996</v>
      </c>
      <c r="I239" s="793">
        <v>0.57999999999999996</v>
      </c>
      <c r="J239" s="793">
        <v>0.57999999999999996</v>
      </c>
      <c r="K239" s="793">
        <v>0.57999999999999996</v>
      </c>
      <c r="L239" s="793">
        <v>0.57999999999999996</v>
      </c>
      <c r="M239" s="793">
        <v>0.57999999999999996</v>
      </c>
      <c r="N239" s="793">
        <v>0.57999999999999996</v>
      </c>
      <c r="O239" s="793">
        <v>0.57999999999999996</v>
      </c>
      <c r="P239" s="793">
        <v>0.57999999999999996</v>
      </c>
      <c r="Q239" s="793">
        <v>0.57999999999999996</v>
      </c>
      <c r="R239" s="800"/>
      <c r="S239" s="1502" t="s">
        <v>427</v>
      </c>
      <c r="T239" s="843" t="s">
        <v>437</v>
      </c>
      <c r="U239" s="815" t="s">
        <v>428</v>
      </c>
      <c r="V239" s="550" t="s">
        <v>74</v>
      </c>
      <c r="W239" s="551" t="s">
        <v>236</v>
      </c>
      <c r="X239" s="552">
        <v>16973.189999999999</v>
      </c>
      <c r="Y239" s="353">
        <f t="shared" ref="Y239:Y245" si="29">+X239*0.12</f>
        <v>2036.7827999999997</v>
      </c>
      <c r="Z239" s="353">
        <f t="shared" ref="Z239:Z245" si="30">+X239+Y239</f>
        <v>19009.9728</v>
      </c>
      <c r="AA239" s="507">
        <v>43628</v>
      </c>
      <c r="AB239" s="257" t="s">
        <v>757</v>
      </c>
      <c r="AC239" s="257" t="s">
        <v>757</v>
      </c>
      <c r="AD239" s="152"/>
      <c r="AE239" s="152"/>
      <c r="AF239" s="152"/>
      <c r="AG239" s="152"/>
      <c r="AH239" s="152"/>
      <c r="AI239" s="152">
        <v>16973.189999999999</v>
      </c>
      <c r="AJ239" s="152"/>
      <c r="AK239" s="152"/>
      <c r="AL239" s="152"/>
      <c r="AM239" s="152"/>
      <c r="AN239" s="153"/>
      <c r="AO239" s="19" t="e">
        <f t="shared" si="22"/>
        <v>#VALUE!</v>
      </c>
    </row>
    <row r="240" spans="1:171" s="1" customFormat="1" ht="63" hidden="1" customHeight="1" x14ac:dyDescent="0.25">
      <c r="A240" s="1258"/>
      <c r="B240" s="1512"/>
      <c r="C240" s="1310"/>
      <c r="D240" s="128" t="s">
        <v>186</v>
      </c>
      <c r="E240" s="130">
        <v>0.5</v>
      </c>
      <c r="F240" s="790">
        <v>0.5</v>
      </c>
      <c r="G240" s="790">
        <v>0.5</v>
      </c>
      <c r="H240" s="790">
        <v>0.5</v>
      </c>
      <c r="I240" s="790">
        <v>0.5</v>
      </c>
      <c r="J240" s="790">
        <v>0.5</v>
      </c>
      <c r="K240" s="790">
        <v>0.5</v>
      </c>
      <c r="L240" s="790">
        <v>0.5</v>
      </c>
      <c r="M240" s="790">
        <v>0.5</v>
      </c>
      <c r="N240" s="790">
        <v>0.5</v>
      </c>
      <c r="O240" s="790">
        <v>0.5</v>
      </c>
      <c r="P240" s="790">
        <v>0.5</v>
      </c>
      <c r="Q240" s="790">
        <v>0.5</v>
      </c>
      <c r="R240" s="785"/>
      <c r="S240" s="1342"/>
      <c r="T240" s="112" t="s">
        <v>149</v>
      </c>
      <c r="U240" s="815" t="s">
        <v>429</v>
      </c>
      <c r="V240" s="822" t="s">
        <v>156</v>
      </c>
      <c r="W240" s="545" t="s">
        <v>248</v>
      </c>
      <c r="X240" s="535">
        <v>17142.72</v>
      </c>
      <c r="Y240" s="324">
        <f t="shared" si="29"/>
        <v>2057.1264000000001</v>
      </c>
      <c r="Z240" s="324">
        <f t="shared" si="30"/>
        <v>19199.846400000002</v>
      </c>
      <c r="AA240" s="462">
        <v>44045</v>
      </c>
      <c r="AB240" s="102"/>
      <c r="AC240" s="102"/>
      <c r="AD240" s="102"/>
      <c r="AE240" s="102"/>
      <c r="AF240" s="102"/>
      <c r="AG240" s="102"/>
      <c r="AH240" s="102"/>
      <c r="AI240" s="102"/>
      <c r="AJ240" s="102">
        <v>34285.360000000001</v>
      </c>
      <c r="AK240" s="159"/>
      <c r="AL240" s="102"/>
      <c r="AM240" s="102"/>
      <c r="AN240" s="103"/>
      <c r="AO240" s="19">
        <f t="shared" si="22"/>
        <v>34285.360000000001</v>
      </c>
    </row>
    <row r="241" spans="1:42" s="1" customFormat="1" ht="63" hidden="1" customHeight="1" x14ac:dyDescent="0.25">
      <c r="A241" s="1258"/>
      <c r="B241" s="1512"/>
      <c r="C241" s="1310"/>
      <c r="D241" s="128" t="s">
        <v>316</v>
      </c>
      <c r="E241" s="776">
        <f>SUM(F241:Q241)</f>
        <v>36</v>
      </c>
      <c r="F241" s="790">
        <v>3</v>
      </c>
      <c r="G241" s="790">
        <v>3</v>
      </c>
      <c r="H241" s="790">
        <v>3</v>
      </c>
      <c r="I241" s="790">
        <v>3</v>
      </c>
      <c r="J241" s="790">
        <v>3</v>
      </c>
      <c r="K241" s="790">
        <v>3</v>
      </c>
      <c r="L241" s="790">
        <v>3</v>
      </c>
      <c r="M241" s="790">
        <v>3</v>
      </c>
      <c r="N241" s="790">
        <v>3</v>
      </c>
      <c r="O241" s="790">
        <v>3</v>
      </c>
      <c r="P241" s="790">
        <v>3</v>
      </c>
      <c r="Q241" s="790">
        <v>3</v>
      </c>
      <c r="R241" s="785"/>
      <c r="S241" s="1342"/>
      <c r="T241" s="815" t="s">
        <v>150</v>
      </c>
      <c r="U241" s="815" t="s">
        <v>804</v>
      </c>
      <c r="V241" s="822" t="s">
        <v>156</v>
      </c>
      <c r="W241" s="545" t="s">
        <v>248</v>
      </c>
      <c r="X241" s="535">
        <v>21428.46</v>
      </c>
      <c r="Y241" s="324">
        <f t="shared" si="29"/>
        <v>2571.4151999999999</v>
      </c>
      <c r="Z241" s="324">
        <f t="shared" si="30"/>
        <v>23999.875199999999</v>
      </c>
      <c r="AA241" s="462">
        <v>44146</v>
      </c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>
        <f>+X241</f>
        <v>21428.46</v>
      </c>
      <c r="AM241" s="102"/>
      <c r="AN241" s="103"/>
      <c r="AO241" s="19">
        <f t="shared" si="22"/>
        <v>21428.46</v>
      </c>
    </row>
    <row r="242" spans="1:42" s="1" customFormat="1" ht="63" hidden="1" customHeight="1" x14ac:dyDescent="0.25">
      <c r="A242" s="1258"/>
      <c r="B242" s="1512"/>
      <c r="C242" s="1310"/>
      <c r="D242" s="1534" t="s">
        <v>215</v>
      </c>
      <c r="E242" s="1454">
        <f>SUM(F242:Q242)</f>
        <v>96</v>
      </c>
      <c r="F242" s="1488">
        <v>8</v>
      </c>
      <c r="G242" s="1488">
        <v>8</v>
      </c>
      <c r="H242" s="1488">
        <v>8</v>
      </c>
      <c r="I242" s="1488">
        <v>8</v>
      </c>
      <c r="J242" s="1488">
        <v>8</v>
      </c>
      <c r="K242" s="1488">
        <v>8</v>
      </c>
      <c r="L242" s="1488">
        <v>8</v>
      </c>
      <c r="M242" s="1488">
        <v>8</v>
      </c>
      <c r="N242" s="1488">
        <v>8</v>
      </c>
      <c r="O242" s="1488">
        <v>8</v>
      </c>
      <c r="P242" s="1488">
        <v>8</v>
      </c>
      <c r="Q242" s="1488">
        <v>8</v>
      </c>
      <c r="R242" s="785"/>
      <c r="S242" s="1342"/>
      <c r="T242" s="1536" t="s">
        <v>151</v>
      </c>
      <c r="U242" s="815" t="s">
        <v>430</v>
      </c>
      <c r="V242" s="822" t="s">
        <v>74</v>
      </c>
      <c r="W242" s="545" t="s">
        <v>236</v>
      </c>
      <c r="X242" s="535">
        <v>2404.5500000000002</v>
      </c>
      <c r="Y242" s="353">
        <f t="shared" si="29"/>
        <v>288.54599999999999</v>
      </c>
      <c r="Z242" s="353">
        <f t="shared" si="30"/>
        <v>2693.096</v>
      </c>
      <c r="AA242" s="462">
        <v>43741</v>
      </c>
      <c r="AB242" s="257" t="s">
        <v>758</v>
      </c>
      <c r="AC242" s="257" t="s">
        <v>758</v>
      </c>
      <c r="AD242" s="102"/>
      <c r="AE242" s="102"/>
      <c r="AF242" s="102"/>
      <c r="AG242" s="102"/>
      <c r="AH242" s="102"/>
      <c r="AI242" s="102"/>
      <c r="AJ242" s="102"/>
      <c r="AK242" s="102"/>
      <c r="AL242" s="102">
        <v>2864.17</v>
      </c>
      <c r="AM242" s="102"/>
      <c r="AN242" s="103"/>
      <c r="AO242" s="19" t="e">
        <f t="shared" si="22"/>
        <v>#VALUE!</v>
      </c>
    </row>
    <row r="243" spans="1:42" s="1" customFormat="1" ht="63" hidden="1" customHeight="1" x14ac:dyDescent="0.25">
      <c r="A243" s="1258"/>
      <c r="B243" s="1512"/>
      <c r="C243" s="1310"/>
      <c r="D243" s="1534"/>
      <c r="E243" s="1454"/>
      <c r="F243" s="1488"/>
      <c r="G243" s="1488"/>
      <c r="H243" s="1488"/>
      <c r="I243" s="1488"/>
      <c r="J243" s="1488"/>
      <c r="K243" s="1488"/>
      <c r="L243" s="1488"/>
      <c r="M243" s="1488"/>
      <c r="N243" s="1488"/>
      <c r="O243" s="1488"/>
      <c r="P243" s="1488"/>
      <c r="Q243" s="1488"/>
      <c r="R243" s="785"/>
      <c r="S243" s="1342"/>
      <c r="T243" s="1536"/>
      <c r="U243" s="815" t="s">
        <v>759</v>
      </c>
      <c r="V243" s="822" t="s">
        <v>74</v>
      </c>
      <c r="W243" s="545" t="s">
        <v>236</v>
      </c>
      <c r="X243" s="535">
        <v>1700</v>
      </c>
      <c r="Y243" s="353">
        <f t="shared" si="29"/>
        <v>204</v>
      </c>
      <c r="Z243" s="353">
        <f t="shared" si="30"/>
        <v>1904</v>
      </c>
      <c r="AA243" s="462">
        <v>43769</v>
      </c>
      <c r="AB243" s="257" t="s">
        <v>760</v>
      </c>
      <c r="AC243" s="257" t="s">
        <v>760</v>
      </c>
      <c r="AD243" s="102"/>
      <c r="AE243" s="102"/>
      <c r="AF243" s="102"/>
      <c r="AG243" s="102"/>
      <c r="AH243" s="102"/>
      <c r="AI243" s="102"/>
      <c r="AJ243" s="102"/>
      <c r="AK243" s="102"/>
      <c r="AL243" s="102">
        <v>1626</v>
      </c>
      <c r="AM243" s="102"/>
      <c r="AN243" s="103"/>
      <c r="AO243" s="19" t="e">
        <f t="shared" si="22"/>
        <v>#VALUE!</v>
      </c>
    </row>
    <row r="244" spans="1:42" s="1" customFormat="1" ht="63" hidden="1" customHeight="1" x14ac:dyDescent="0.25">
      <c r="A244" s="1258"/>
      <c r="B244" s="1512"/>
      <c r="C244" s="1310"/>
      <c r="D244" s="1534"/>
      <c r="E244" s="1454"/>
      <c r="F244" s="1488"/>
      <c r="G244" s="1488"/>
      <c r="H244" s="1488"/>
      <c r="I244" s="1488"/>
      <c r="J244" s="1488"/>
      <c r="K244" s="1488"/>
      <c r="L244" s="1488"/>
      <c r="M244" s="1488"/>
      <c r="N244" s="1488"/>
      <c r="O244" s="1488"/>
      <c r="P244" s="1488"/>
      <c r="Q244" s="1488"/>
      <c r="R244" s="785"/>
      <c r="S244" s="1342"/>
      <c r="T244" s="1536"/>
      <c r="U244" s="815" t="s">
        <v>431</v>
      </c>
      <c r="V244" s="822" t="s">
        <v>156</v>
      </c>
      <c r="W244" s="545" t="s">
        <v>248</v>
      </c>
      <c r="X244" s="535">
        <v>18000</v>
      </c>
      <c r="Y244" s="324">
        <f t="shared" si="29"/>
        <v>2160</v>
      </c>
      <c r="Z244" s="324">
        <f t="shared" si="30"/>
        <v>20160</v>
      </c>
      <c r="AA244" s="462">
        <v>44093</v>
      </c>
      <c r="AB244" s="102"/>
      <c r="AC244" s="102"/>
      <c r="AD244" s="102"/>
      <c r="AE244" s="102"/>
      <c r="AF244" s="102"/>
      <c r="AG244" s="102"/>
      <c r="AH244" s="102"/>
      <c r="AI244" s="102"/>
      <c r="AJ244" s="102">
        <v>18000</v>
      </c>
      <c r="AK244" s="102"/>
      <c r="AL244" s="102"/>
      <c r="AM244" s="102"/>
      <c r="AN244" s="103"/>
      <c r="AO244" s="19">
        <f t="shared" si="22"/>
        <v>18000</v>
      </c>
    </row>
    <row r="245" spans="1:42" s="1" customFormat="1" ht="63" hidden="1" customHeight="1" x14ac:dyDescent="0.25">
      <c r="A245" s="1258"/>
      <c r="B245" s="1512"/>
      <c r="C245" s="1310"/>
      <c r="D245" s="1534" t="s">
        <v>317</v>
      </c>
      <c r="E245" s="1454">
        <v>6</v>
      </c>
      <c r="F245" s="1488">
        <v>3</v>
      </c>
      <c r="G245" s="1488"/>
      <c r="H245" s="1488"/>
      <c r="I245" s="1488"/>
      <c r="J245" s="1488"/>
      <c r="K245" s="1488"/>
      <c r="L245" s="1488">
        <v>3</v>
      </c>
      <c r="M245" s="1488"/>
      <c r="N245" s="1488"/>
      <c r="O245" s="1488"/>
      <c r="P245" s="1488"/>
      <c r="Q245" s="1488"/>
      <c r="R245" s="785"/>
      <c r="S245" s="1342"/>
      <c r="T245" s="1536" t="s">
        <v>152</v>
      </c>
      <c r="U245" s="815" t="s">
        <v>432</v>
      </c>
      <c r="V245" s="509" t="s">
        <v>74</v>
      </c>
      <c r="W245" s="508" t="s">
        <v>236</v>
      </c>
      <c r="X245" s="501">
        <v>22710.78</v>
      </c>
      <c r="Y245" s="511">
        <f t="shared" si="29"/>
        <v>2725.2936</v>
      </c>
      <c r="Z245" s="511">
        <f t="shared" si="30"/>
        <v>25436.0736</v>
      </c>
      <c r="AA245" s="512">
        <v>44181</v>
      </c>
      <c r="AB245" s="102" t="s">
        <v>763</v>
      </c>
      <c r="AC245" s="102" t="s">
        <v>763</v>
      </c>
      <c r="AD245" s="102"/>
      <c r="AE245" s="102"/>
      <c r="AF245" s="102"/>
      <c r="AG245" s="102"/>
      <c r="AH245" s="102"/>
      <c r="AI245" s="102"/>
      <c r="AJ245" s="102"/>
      <c r="AK245" s="102"/>
      <c r="AL245" s="159"/>
      <c r="AM245" s="102">
        <v>20385.25</v>
      </c>
      <c r="AN245" s="103"/>
      <c r="AO245" s="19" t="e">
        <f t="shared" si="22"/>
        <v>#VALUE!</v>
      </c>
    </row>
    <row r="246" spans="1:42" s="1" customFormat="1" ht="63" hidden="1" customHeight="1" x14ac:dyDescent="0.25">
      <c r="A246" s="1258"/>
      <c r="B246" s="1512"/>
      <c r="C246" s="1310"/>
      <c r="D246" s="1534"/>
      <c r="E246" s="1454"/>
      <c r="F246" s="1488"/>
      <c r="G246" s="1488"/>
      <c r="H246" s="1488"/>
      <c r="I246" s="1488"/>
      <c r="J246" s="1488"/>
      <c r="K246" s="1488"/>
      <c r="L246" s="1488"/>
      <c r="M246" s="1488"/>
      <c r="N246" s="1488"/>
      <c r="O246" s="1488"/>
      <c r="P246" s="1488"/>
      <c r="Q246" s="1488"/>
      <c r="R246" s="785"/>
      <c r="S246" s="1342"/>
      <c r="T246" s="1536"/>
      <c r="U246" s="815" t="s">
        <v>433</v>
      </c>
      <c r="V246" s="441" t="s">
        <v>156</v>
      </c>
      <c r="W246" s="442" t="s">
        <v>248</v>
      </c>
      <c r="X246" s="445">
        <v>18000</v>
      </c>
      <c r="Y246" s="257"/>
      <c r="Z246" s="257"/>
      <c r="AA246" s="257"/>
      <c r="AB246" s="102"/>
      <c r="AC246" s="102"/>
      <c r="AD246" s="102">
        <v>18000</v>
      </c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3"/>
      <c r="AO246" s="19">
        <f t="shared" si="22"/>
        <v>18000</v>
      </c>
    </row>
    <row r="247" spans="1:42" s="1" customFormat="1" ht="63" hidden="1" customHeight="1" x14ac:dyDescent="0.25">
      <c r="A247" s="1258"/>
      <c r="B247" s="1513"/>
      <c r="C247" s="1310"/>
      <c r="D247" s="1452" t="s">
        <v>200</v>
      </c>
      <c r="E247" s="1471">
        <f>SUM(F247:Q247)</f>
        <v>96</v>
      </c>
      <c r="F247" s="1469">
        <v>8</v>
      </c>
      <c r="G247" s="1469">
        <v>8</v>
      </c>
      <c r="H247" s="1469">
        <v>8</v>
      </c>
      <c r="I247" s="1469">
        <v>8</v>
      </c>
      <c r="J247" s="1469">
        <v>8</v>
      </c>
      <c r="K247" s="1469">
        <v>8</v>
      </c>
      <c r="L247" s="1469">
        <v>8</v>
      </c>
      <c r="M247" s="1469">
        <v>8</v>
      </c>
      <c r="N247" s="1469">
        <v>8</v>
      </c>
      <c r="O247" s="1469">
        <v>8</v>
      </c>
      <c r="P247" s="1469">
        <v>8</v>
      </c>
      <c r="Q247" s="1469">
        <v>8</v>
      </c>
      <c r="R247" s="785"/>
      <c r="S247" s="1475"/>
      <c r="T247" s="1517" t="s">
        <v>203</v>
      </c>
      <c r="U247" s="803" t="s">
        <v>434</v>
      </c>
      <c r="V247" s="824" t="s">
        <v>65</v>
      </c>
      <c r="W247" s="786" t="s">
        <v>250</v>
      </c>
      <c r="X247" s="781">
        <v>20000</v>
      </c>
      <c r="Y247" s="781"/>
      <c r="Z247" s="781"/>
      <c r="AA247" s="781"/>
      <c r="AB247" s="102"/>
      <c r="AC247" s="102"/>
      <c r="AD247" s="102"/>
      <c r="AE247" s="102">
        <f>+X247</f>
        <v>20000</v>
      </c>
      <c r="AF247" s="102"/>
      <c r="AG247" s="102"/>
      <c r="AH247" s="102"/>
      <c r="AI247" s="102"/>
      <c r="AJ247" s="102"/>
      <c r="AK247" s="102"/>
      <c r="AL247" s="102"/>
      <c r="AM247" s="102"/>
      <c r="AN247" s="103"/>
      <c r="AO247" s="19">
        <f t="shared" si="22"/>
        <v>20000</v>
      </c>
    </row>
    <row r="248" spans="1:42" s="1" customFormat="1" ht="63" hidden="1" customHeight="1" thickBot="1" x14ac:dyDescent="0.25">
      <c r="A248" s="1258"/>
      <c r="B248" s="1539"/>
      <c r="C248" s="1310"/>
      <c r="D248" s="1504"/>
      <c r="E248" s="1508"/>
      <c r="F248" s="1535"/>
      <c r="G248" s="1535"/>
      <c r="H248" s="1535"/>
      <c r="I248" s="1535"/>
      <c r="J248" s="1535"/>
      <c r="K248" s="1535"/>
      <c r="L248" s="1535"/>
      <c r="M248" s="1535"/>
      <c r="N248" s="1535"/>
      <c r="O248" s="1535"/>
      <c r="P248" s="1535"/>
      <c r="Q248" s="1535"/>
      <c r="R248" s="788"/>
      <c r="S248" s="1520"/>
      <c r="T248" s="1500"/>
      <c r="U248" s="803" t="s">
        <v>435</v>
      </c>
      <c r="V248" s="145" t="s">
        <v>65</v>
      </c>
      <c r="W248" s="146" t="s">
        <v>250</v>
      </c>
      <c r="X248" s="370">
        <v>10000</v>
      </c>
      <c r="Y248" s="370"/>
      <c r="Z248" s="370"/>
      <c r="AA248" s="370"/>
      <c r="AB248" s="104"/>
      <c r="AC248" s="104"/>
      <c r="AD248" s="104"/>
      <c r="AE248" s="104">
        <f>+X248</f>
        <v>10000</v>
      </c>
      <c r="AF248" s="104"/>
      <c r="AG248" s="104"/>
      <c r="AH248" s="104"/>
      <c r="AI248" s="104"/>
      <c r="AJ248" s="104"/>
      <c r="AK248" s="104"/>
      <c r="AL248" s="104"/>
      <c r="AM248" s="104"/>
      <c r="AN248" s="105"/>
      <c r="AO248" s="19">
        <f t="shared" si="22"/>
        <v>10000</v>
      </c>
    </row>
    <row r="249" spans="1:42" s="1" customFormat="1" ht="63" hidden="1" customHeight="1" x14ac:dyDescent="0.25">
      <c r="A249" s="1258"/>
      <c r="B249" s="1483" t="s">
        <v>455</v>
      </c>
      <c r="C249" s="1310"/>
      <c r="D249" s="67" t="s">
        <v>444</v>
      </c>
      <c r="E249" s="811" t="s">
        <v>270</v>
      </c>
      <c r="F249" s="76" t="s">
        <v>450</v>
      </c>
      <c r="G249" s="76" t="s">
        <v>450</v>
      </c>
      <c r="H249" s="76" t="s">
        <v>451</v>
      </c>
      <c r="I249" s="76" t="s">
        <v>270</v>
      </c>
      <c r="J249" s="76" t="s">
        <v>452</v>
      </c>
      <c r="K249" s="76" t="s">
        <v>452</v>
      </c>
      <c r="L249" s="76" t="s">
        <v>453</v>
      </c>
      <c r="M249" s="76" t="s">
        <v>453</v>
      </c>
      <c r="N249" s="76" t="s">
        <v>453</v>
      </c>
      <c r="O249" s="76" t="s">
        <v>452</v>
      </c>
      <c r="P249" s="76" t="s">
        <v>452</v>
      </c>
      <c r="Q249" s="76" t="s">
        <v>452</v>
      </c>
      <c r="R249" s="800"/>
      <c r="S249" s="1502" t="s">
        <v>427</v>
      </c>
      <c r="T249" s="839" t="s">
        <v>146</v>
      </c>
      <c r="U249" s="519" t="s">
        <v>438</v>
      </c>
      <c r="V249" s="634" t="s">
        <v>60</v>
      </c>
      <c r="W249" s="572" t="s">
        <v>699</v>
      </c>
      <c r="X249" s="431">
        <v>500</v>
      </c>
      <c r="Y249" s="302"/>
      <c r="Z249" s="302"/>
      <c r="AA249" s="302"/>
      <c r="AB249" s="152"/>
      <c r="AC249" s="152"/>
      <c r="AD249" s="152"/>
      <c r="AE249" s="152"/>
      <c r="AF249" s="152"/>
      <c r="AG249" s="152"/>
      <c r="AH249" s="152"/>
      <c r="AI249" s="152">
        <v>500</v>
      </c>
      <c r="AJ249" s="152"/>
      <c r="AK249" s="152"/>
      <c r="AL249" s="152"/>
      <c r="AM249" s="152"/>
      <c r="AN249" s="153"/>
      <c r="AO249" s="19">
        <f t="shared" si="22"/>
        <v>500</v>
      </c>
    </row>
    <row r="250" spans="1:42" s="1" customFormat="1" ht="63" hidden="1" customHeight="1" x14ac:dyDescent="0.25">
      <c r="A250" s="1258"/>
      <c r="B250" s="1484"/>
      <c r="C250" s="1310"/>
      <c r="D250" s="45" t="s">
        <v>409</v>
      </c>
      <c r="E250" s="777" t="s">
        <v>448</v>
      </c>
      <c r="F250" s="794" t="s">
        <v>315</v>
      </c>
      <c r="G250" s="794" t="s">
        <v>315</v>
      </c>
      <c r="H250" s="794" t="s">
        <v>315</v>
      </c>
      <c r="I250" s="794" t="s">
        <v>315</v>
      </c>
      <c r="J250" s="794" t="s">
        <v>315</v>
      </c>
      <c r="K250" s="794" t="s">
        <v>315</v>
      </c>
      <c r="L250" s="794" t="s">
        <v>315</v>
      </c>
      <c r="M250" s="794" t="s">
        <v>315</v>
      </c>
      <c r="N250" s="794" t="s">
        <v>315</v>
      </c>
      <c r="O250" s="794" t="s">
        <v>315</v>
      </c>
      <c r="P250" s="794" t="s">
        <v>315</v>
      </c>
      <c r="Q250" s="794" t="s">
        <v>315</v>
      </c>
      <c r="R250" s="785"/>
      <c r="S250" s="1342"/>
      <c r="T250" s="815" t="s">
        <v>149</v>
      </c>
      <c r="U250" s="519" t="s">
        <v>439</v>
      </c>
      <c r="V250" s="441" t="s">
        <v>74</v>
      </c>
      <c r="W250" s="442" t="s">
        <v>236</v>
      </c>
      <c r="X250" s="445"/>
      <c r="Y250" s="257"/>
      <c r="Z250" s="257"/>
      <c r="AA250" s="257"/>
      <c r="AB250" s="102"/>
      <c r="AC250" s="102"/>
      <c r="AD250" s="102"/>
      <c r="AE250" s="102"/>
      <c r="AF250" s="102"/>
      <c r="AG250" s="102"/>
      <c r="AH250" s="102">
        <v>2000</v>
      </c>
      <c r="AI250" s="102"/>
      <c r="AJ250" s="102"/>
      <c r="AK250" s="102"/>
      <c r="AL250" s="102"/>
      <c r="AM250" s="102"/>
      <c r="AN250" s="103"/>
      <c r="AO250" s="19">
        <f t="shared" si="22"/>
        <v>2000</v>
      </c>
    </row>
    <row r="251" spans="1:42" s="282" customFormat="1" ht="63" customHeight="1" x14ac:dyDescent="0.25">
      <c r="A251" s="1258"/>
      <c r="B251" s="1484"/>
      <c r="C251" s="1310"/>
      <c r="D251" s="45" t="s">
        <v>379</v>
      </c>
      <c r="E251" s="777">
        <v>3</v>
      </c>
      <c r="F251" s="794">
        <v>1</v>
      </c>
      <c r="G251" s="794">
        <v>1</v>
      </c>
      <c r="H251" s="794">
        <v>0</v>
      </c>
      <c r="I251" s="794">
        <v>0</v>
      </c>
      <c r="J251" s="794">
        <v>0</v>
      </c>
      <c r="K251" s="794">
        <v>0</v>
      </c>
      <c r="L251" s="794">
        <v>0</v>
      </c>
      <c r="M251" s="794">
        <v>0</v>
      </c>
      <c r="N251" s="794">
        <v>0</v>
      </c>
      <c r="O251" s="794">
        <v>1</v>
      </c>
      <c r="P251" s="794">
        <v>0</v>
      </c>
      <c r="Q251" s="794">
        <v>0</v>
      </c>
      <c r="R251" s="785"/>
      <c r="S251" s="1342"/>
      <c r="T251" s="815" t="s">
        <v>150</v>
      </c>
      <c r="U251" s="519" t="s">
        <v>440</v>
      </c>
      <c r="V251" s="441" t="s">
        <v>303</v>
      </c>
      <c r="W251" s="609" t="s">
        <v>324</v>
      </c>
      <c r="X251" s="445"/>
      <c r="Y251" s="428">
        <f>+X251*0.12</f>
        <v>0</v>
      </c>
      <c r="Z251" s="428">
        <f>+X251+Y251</f>
        <v>0</v>
      </c>
      <c r="AA251" s="257"/>
      <c r="AB251" s="102"/>
      <c r="AC251" s="102"/>
      <c r="AD251" s="816"/>
      <c r="AE251" s="816"/>
      <c r="AF251" s="119">
        <f>+X251</f>
        <v>0</v>
      </c>
      <c r="AG251" s="119"/>
      <c r="AH251" s="119"/>
      <c r="AI251" s="119"/>
      <c r="AJ251" s="119"/>
      <c r="AK251" s="119"/>
      <c r="AL251" s="119"/>
      <c r="AM251" s="816"/>
      <c r="AN251" s="155"/>
      <c r="AO251" s="19">
        <f t="shared" si="22"/>
        <v>0</v>
      </c>
    </row>
    <row r="252" spans="1:42" s="1" customFormat="1" ht="63" hidden="1" customHeight="1" x14ac:dyDescent="0.25">
      <c r="A252" s="1258"/>
      <c r="B252" s="1484"/>
      <c r="C252" s="1310"/>
      <c r="D252" s="45" t="s">
        <v>380</v>
      </c>
      <c r="E252" s="777">
        <v>5</v>
      </c>
      <c r="F252" s="794">
        <v>1</v>
      </c>
      <c r="G252" s="794">
        <v>1</v>
      </c>
      <c r="H252" s="794">
        <v>0</v>
      </c>
      <c r="I252" s="794">
        <v>0</v>
      </c>
      <c r="J252" s="794">
        <v>0</v>
      </c>
      <c r="K252" s="794">
        <v>1</v>
      </c>
      <c r="L252" s="794">
        <v>0</v>
      </c>
      <c r="M252" s="794">
        <v>1</v>
      </c>
      <c r="N252" s="794">
        <v>0</v>
      </c>
      <c r="O252" s="794">
        <v>0</v>
      </c>
      <c r="P252" s="794">
        <v>1</v>
      </c>
      <c r="Q252" s="794">
        <v>0</v>
      </c>
      <c r="R252" s="785"/>
      <c r="S252" s="1342"/>
      <c r="T252" s="815" t="s">
        <v>151</v>
      </c>
      <c r="U252" s="834" t="s">
        <v>441</v>
      </c>
      <c r="V252" s="822" t="s">
        <v>156</v>
      </c>
      <c r="W252" s="545" t="s">
        <v>248</v>
      </c>
      <c r="X252" s="535">
        <v>15360</v>
      </c>
      <c r="Y252" s="257">
        <f>+X252*0.12</f>
        <v>1843.1999999999998</v>
      </c>
      <c r="Z252" s="257">
        <f>+X252+Y252</f>
        <v>17203.2</v>
      </c>
      <c r="AA252" s="462">
        <v>44020</v>
      </c>
      <c r="AB252" s="102"/>
      <c r="AC252" s="102"/>
      <c r="AD252" s="816"/>
      <c r="AE252" s="816"/>
      <c r="AF252" s="119"/>
      <c r="AG252" s="119"/>
      <c r="AH252" s="119">
        <f>+X252</f>
        <v>15360</v>
      </c>
      <c r="AI252" s="119"/>
      <c r="AJ252" s="119"/>
      <c r="AK252" s="119"/>
      <c r="AL252" s="119"/>
      <c r="AM252" s="816"/>
      <c r="AN252" s="155"/>
      <c r="AO252" s="19">
        <f t="shared" si="22"/>
        <v>15360</v>
      </c>
    </row>
    <row r="253" spans="1:42" s="1" customFormat="1" ht="63" hidden="1" customHeight="1" x14ac:dyDescent="0.25">
      <c r="A253" s="1258"/>
      <c r="B253" s="1484"/>
      <c r="C253" s="1310"/>
      <c r="D253" s="45" t="s">
        <v>449</v>
      </c>
      <c r="E253" s="777">
        <v>1</v>
      </c>
      <c r="F253" s="794">
        <v>0</v>
      </c>
      <c r="G253" s="794">
        <v>0</v>
      </c>
      <c r="H253" s="794">
        <v>0</v>
      </c>
      <c r="I253" s="794">
        <v>0</v>
      </c>
      <c r="J253" s="794">
        <v>0</v>
      </c>
      <c r="K253" s="794">
        <v>1</v>
      </c>
      <c r="L253" s="794">
        <v>0</v>
      </c>
      <c r="M253" s="794">
        <v>0</v>
      </c>
      <c r="N253" s="794">
        <v>0</v>
      </c>
      <c r="O253" s="794">
        <v>0</v>
      </c>
      <c r="P253" s="794">
        <v>0</v>
      </c>
      <c r="Q253" s="794">
        <v>0</v>
      </c>
      <c r="R253" s="785"/>
      <c r="S253" s="1342"/>
      <c r="T253" s="815" t="s">
        <v>152</v>
      </c>
      <c r="U253" s="519" t="s">
        <v>442</v>
      </c>
      <c r="V253" s="441" t="s">
        <v>74</v>
      </c>
      <c r="W253" s="442" t="s">
        <v>236</v>
      </c>
      <c r="X253" s="445"/>
      <c r="Y253" s="257"/>
      <c r="Z253" s="257"/>
      <c r="AA253" s="257"/>
      <c r="AB253" s="102"/>
      <c r="AC253" s="102"/>
      <c r="AD253" s="816"/>
      <c r="AE253" s="816"/>
      <c r="AF253" s="119"/>
      <c r="AG253" s="119"/>
      <c r="AH253" s="119">
        <f>+X253</f>
        <v>0</v>
      </c>
      <c r="AI253" s="119"/>
      <c r="AJ253" s="119"/>
      <c r="AK253" s="119"/>
      <c r="AL253" s="119"/>
      <c r="AM253" s="816"/>
      <c r="AN253" s="155"/>
      <c r="AO253" s="19">
        <f t="shared" si="22"/>
        <v>0</v>
      </c>
    </row>
    <row r="254" spans="1:42" s="1" customFormat="1" ht="63" hidden="1" customHeight="1" thickBot="1" x14ac:dyDescent="0.25">
      <c r="A254" s="1258"/>
      <c r="B254" s="1486"/>
      <c r="C254" s="1310"/>
      <c r="D254" s="63" t="s">
        <v>454</v>
      </c>
      <c r="E254" s="801">
        <v>24</v>
      </c>
      <c r="F254" s="754">
        <v>1</v>
      </c>
      <c r="G254" s="754">
        <v>1</v>
      </c>
      <c r="H254" s="754">
        <v>1</v>
      </c>
      <c r="I254" s="754">
        <v>2</v>
      </c>
      <c r="J254" s="754">
        <v>4</v>
      </c>
      <c r="K254" s="754">
        <v>8</v>
      </c>
      <c r="L254" s="754">
        <v>1</v>
      </c>
      <c r="M254" s="754">
        <v>1</v>
      </c>
      <c r="N254" s="754">
        <v>1</v>
      </c>
      <c r="O254" s="754">
        <v>2</v>
      </c>
      <c r="P254" s="754">
        <v>1</v>
      </c>
      <c r="Q254" s="754">
        <v>1</v>
      </c>
      <c r="R254" s="788"/>
      <c r="S254" s="1490"/>
      <c r="T254" s="798" t="s">
        <v>203</v>
      </c>
      <c r="U254" s="519" t="s">
        <v>443</v>
      </c>
      <c r="V254" s="566" t="s">
        <v>156</v>
      </c>
      <c r="W254" s="567" t="s">
        <v>157</v>
      </c>
      <c r="X254" s="520">
        <v>500</v>
      </c>
      <c r="Y254" s="373"/>
      <c r="Z254" s="373"/>
      <c r="AA254" s="373"/>
      <c r="AB254" s="104"/>
      <c r="AC254" s="104"/>
      <c r="AD254" s="750"/>
      <c r="AE254" s="750"/>
      <c r="AF254" s="108"/>
      <c r="AG254" s="750">
        <f>+X254</f>
        <v>500</v>
      </c>
      <c r="AH254" s="750"/>
      <c r="AI254" s="108"/>
      <c r="AJ254" s="750"/>
      <c r="AK254" s="157"/>
      <c r="AL254" s="158"/>
      <c r="AM254" s="750"/>
      <c r="AN254" s="109"/>
      <c r="AO254" s="51">
        <f t="shared" si="22"/>
        <v>500</v>
      </c>
    </row>
    <row r="255" spans="1:42" s="1" customFormat="1" ht="63" hidden="1" customHeight="1" x14ac:dyDescent="0.25">
      <c r="A255" s="1258"/>
      <c r="B255" s="1483" t="s">
        <v>463</v>
      </c>
      <c r="C255" s="1310"/>
      <c r="D255" s="67" t="s">
        <v>444</v>
      </c>
      <c r="E255" s="811" t="s">
        <v>459</v>
      </c>
      <c r="F255" s="76" t="s">
        <v>445</v>
      </c>
      <c r="G255" s="76" t="s">
        <v>460</v>
      </c>
      <c r="H255" s="76" t="s">
        <v>446</v>
      </c>
      <c r="I255" s="76" t="s">
        <v>461</v>
      </c>
      <c r="J255" s="76" t="s">
        <v>462</v>
      </c>
      <c r="K255" s="76" t="s">
        <v>461</v>
      </c>
      <c r="L255" s="76" t="s">
        <v>445</v>
      </c>
      <c r="M255" s="76" t="s">
        <v>461</v>
      </c>
      <c r="N255" s="76" t="s">
        <v>462</v>
      </c>
      <c r="O255" s="76" t="s">
        <v>461</v>
      </c>
      <c r="P255" s="76" t="s">
        <v>461</v>
      </c>
      <c r="Q255" s="76" t="s">
        <v>461</v>
      </c>
      <c r="R255" s="800"/>
      <c r="S255" s="1502" t="s">
        <v>383</v>
      </c>
      <c r="T255" s="135" t="s">
        <v>437</v>
      </c>
      <c r="U255" s="465" t="s">
        <v>456</v>
      </c>
      <c r="V255" s="1549" t="s">
        <v>60</v>
      </c>
      <c r="W255" s="1550" t="s">
        <v>154</v>
      </c>
      <c r="X255" s="1551">
        <v>8755.56</v>
      </c>
      <c r="Y255" s="257">
        <f>+X255*0.12</f>
        <v>1050.6671999999999</v>
      </c>
      <c r="Z255" s="257">
        <f>+X255+Y255</f>
        <v>9806.2271999999994</v>
      </c>
      <c r="AA255" s="633">
        <v>43904</v>
      </c>
      <c r="AB255" s="1543"/>
      <c r="AC255" s="1543"/>
      <c r="AD255" s="1543"/>
      <c r="AE255" s="1543">
        <f>+X255</f>
        <v>8755.56</v>
      </c>
      <c r="AF255" s="1543"/>
      <c r="AG255" s="1543"/>
      <c r="AH255" s="1543"/>
      <c r="AI255" s="1543"/>
      <c r="AJ255" s="1543"/>
      <c r="AK255" s="1543"/>
      <c r="AL255" s="1543"/>
      <c r="AM255" s="1543"/>
      <c r="AN255" s="1543"/>
      <c r="AO255" s="1544">
        <f>+AB255+AD255+AE255+AF255+AG255+AH255+AI255+AJ255+AK255+AL255+AM255+AN255</f>
        <v>8755.56</v>
      </c>
      <c r="AP255" s="11"/>
    </row>
    <row r="256" spans="1:42" s="1" customFormat="1" ht="63" hidden="1" customHeight="1" x14ac:dyDescent="0.25">
      <c r="A256" s="1258"/>
      <c r="B256" s="1484"/>
      <c r="C256" s="1310"/>
      <c r="D256" s="45" t="s">
        <v>409</v>
      </c>
      <c r="E256" s="777" t="s">
        <v>239</v>
      </c>
      <c r="F256" s="794" t="s">
        <v>406</v>
      </c>
      <c r="G256" s="794" t="s">
        <v>406</v>
      </c>
      <c r="H256" s="794" t="s">
        <v>406</v>
      </c>
      <c r="I256" s="794" t="s">
        <v>406</v>
      </c>
      <c r="J256" s="794" t="s">
        <v>406</v>
      </c>
      <c r="K256" s="794" t="s">
        <v>406</v>
      </c>
      <c r="L256" s="794" t="s">
        <v>406</v>
      </c>
      <c r="M256" s="794" t="s">
        <v>406</v>
      </c>
      <c r="N256" s="794" t="s">
        <v>406</v>
      </c>
      <c r="O256" s="794" t="s">
        <v>406</v>
      </c>
      <c r="P256" s="794" t="s">
        <v>406</v>
      </c>
      <c r="Q256" s="794" t="s">
        <v>406</v>
      </c>
      <c r="R256" s="785"/>
      <c r="S256" s="1342"/>
      <c r="T256" s="31" t="s">
        <v>149</v>
      </c>
      <c r="U256" s="815"/>
      <c r="V256" s="1475"/>
      <c r="W256" s="1517"/>
      <c r="X256" s="1343"/>
      <c r="Y256" s="782"/>
      <c r="Z256" s="782"/>
      <c r="AA256" s="782"/>
      <c r="AB256" s="1542"/>
      <c r="AC256" s="1542"/>
      <c r="AD256" s="1542"/>
      <c r="AE256" s="1542"/>
      <c r="AF256" s="1542"/>
      <c r="AG256" s="1542"/>
      <c r="AH256" s="1542"/>
      <c r="AI256" s="1542"/>
      <c r="AJ256" s="1542"/>
      <c r="AK256" s="1542"/>
      <c r="AL256" s="1542"/>
      <c r="AM256" s="1542"/>
      <c r="AN256" s="1542"/>
      <c r="AO256" s="1545"/>
      <c r="AP256" s="11"/>
    </row>
    <row r="257" spans="1:42" s="1" customFormat="1" ht="63" hidden="1" customHeight="1" x14ac:dyDescent="0.25">
      <c r="A257" s="1258"/>
      <c r="B257" s="1484"/>
      <c r="C257" s="1310"/>
      <c r="D257" s="45" t="s">
        <v>379</v>
      </c>
      <c r="E257" s="777">
        <v>5</v>
      </c>
      <c r="F257" s="794">
        <v>0</v>
      </c>
      <c r="G257" s="794">
        <v>1</v>
      </c>
      <c r="H257" s="794">
        <v>0</v>
      </c>
      <c r="I257" s="794">
        <v>1</v>
      </c>
      <c r="J257" s="794">
        <v>0</v>
      </c>
      <c r="K257" s="794">
        <v>1</v>
      </c>
      <c r="L257" s="794">
        <v>0</v>
      </c>
      <c r="M257" s="794">
        <v>1</v>
      </c>
      <c r="N257" s="794">
        <v>0</v>
      </c>
      <c r="O257" s="794">
        <v>0</v>
      </c>
      <c r="P257" s="794">
        <v>1</v>
      </c>
      <c r="Q257" s="794">
        <v>0</v>
      </c>
      <c r="R257" s="785"/>
      <c r="S257" s="1342"/>
      <c r="T257" s="41" t="s">
        <v>150</v>
      </c>
      <c r="U257" s="1294" t="s">
        <v>457</v>
      </c>
      <c r="V257" s="1546" t="s">
        <v>74</v>
      </c>
      <c r="W257" s="1547" t="s">
        <v>236</v>
      </c>
      <c r="X257" s="1548">
        <v>11000</v>
      </c>
      <c r="Y257" s="353">
        <f>+X257*0.12</f>
        <v>1320</v>
      </c>
      <c r="Z257" s="353">
        <f>+X257+Y257</f>
        <v>12320</v>
      </c>
      <c r="AA257" s="1446">
        <v>43605</v>
      </c>
      <c r="AB257" s="1540" t="s">
        <v>761</v>
      </c>
      <c r="AC257" s="1540" t="s">
        <v>761</v>
      </c>
      <c r="AD257" s="1542"/>
      <c r="AE257" s="1542"/>
      <c r="AF257" s="1542"/>
      <c r="AG257" s="1542">
        <f>+X257</f>
        <v>11000</v>
      </c>
      <c r="AH257" s="1542"/>
      <c r="AI257" s="1542"/>
      <c r="AJ257" s="1542"/>
      <c r="AK257" s="1542"/>
      <c r="AL257" s="1542"/>
      <c r="AM257" s="1542"/>
      <c r="AN257" s="1542"/>
      <c r="AO257" s="1545" t="e">
        <f>+AB257+AD257+AE257+AF257+AG257+AH257+AI257+AJ257+AK257+AL257+AM257+AN257</f>
        <v>#VALUE!</v>
      </c>
      <c r="AP257" s="11"/>
    </row>
    <row r="258" spans="1:42" s="1" customFormat="1" ht="63" hidden="1" customHeight="1" x14ac:dyDescent="0.25">
      <c r="A258" s="1258"/>
      <c r="B258" s="1484"/>
      <c r="C258" s="1310"/>
      <c r="D258" s="45" t="s">
        <v>380</v>
      </c>
      <c r="E258" s="777">
        <v>31</v>
      </c>
      <c r="F258" s="794">
        <v>2</v>
      </c>
      <c r="G258" s="794">
        <v>4</v>
      </c>
      <c r="H258" s="794">
        <v>3</v>
      </c>
      <c r="I258" s="794">
        <v>3</v>
      </c>
      <c r="J258" s="794">
        <v>1</v>
      </c>
      <c r="K258" s="794">
        <v>2</v>
      </c>
      <c r="L258" s="794">
        <v>3</v>
      </c>
      <c r="M258" s="794">
        <v>2</v>
      </c>
      <c r="N258" s="794">
        <v>2</v>
      </c>
      <c r="O258" s="794">
        <v>4</v>
      </c>
      <c r="P258" s="794">
        <v>2</v>
      </c>
      <c r="Q258" s="794">
        <v>3</v>
      </c>
      <c r="R258" s="785"/>
      <c r="S258" s="1342"/>
      <c r="T258" s="41" t="s">
        <v>151</v>
      </c>
      <c r="U258" s="1297"/>
      <c r="V258" s="1546"/>
      <c r="W258" s="1547"/>
      <c r="X258" s="1548"/>
      <c r="Y258" s="782"/>
      <c r="Z258" s="782"/>
      <c r="AA258" s="1448"/>
      <c r="AB258" s="1541"/>
      <c r="AC258" s="1541"/>
      <c r="AD258" s="1542"/>
      <c r="AE258" s="1542"/>
      <c r="AF258" s="1542"/>
      <c r="AG258" s="1542"/>
      <c r="AH258" s="1542"/>
      <c r="AI258" s="1542"/>
      <c r="AJ258" s="1542"/>
      <c r="AK258" s="1542"/>
      <c r="AL258" s="1542"/>
      <c r="AM258" s="1542"/>
      <c r="AN258" s="1542"/>
      <c r="AO258" s="1545"/>
      <c r="AP258" s="11"/>
    </row>
    <row r="259" spans="1:42" s="1" customFormat="1" ht="63" hidden="1" customHeight="1" x14ac:dyDescent="0.25">
      <c r="A259" s="1258"/>
      <c r="B259" s="1485"/>
      <c r="C259" s="1310"/>
      <c r="D259" s="45" t="s">
        <v>449</v>
      </c>
      <c r="E259" s="777">
        <v>21</v>
      </c>
      <c r="F259" s="794">
        <v>1</v>
      </c>
      <c r="G259" s="794">
        <v>1</v>
      </c>
      <c r="H259" s="794">
        <v>1</v>
      </c>
      <c r="I259" s="794">
        <v>4</v>
      </c>
      <c r="J259" s="794">
        <v>1</v>
      </c>
      <c r="K259" s="794">
        <v>1</v>
      </c>
      <c r="L259" s="794">
        <v>2</v>
      </c>
      <c r="M259" s="794">
        <v>3</v>
      </c>
      <c r="N259" s="794">
        <v>2</v>
      </c>
      <c r="O259" s="794">
        <v>2</v>
      </c>
      <c r="P259" s="794">
        <v>2</v>
      </c>
      <c r="Q259" s="794">
        <v>1</v>
      </c>
      <c r="R259" s="785"/>
      <c r="S259" s="1475"/>
      <c r="T259" s="825" t="s">
        <v>152</v>
      </c>
      <c r="U259" s="803" t="s">
        <v>458</v>
      </c>
      <c r="V259" s="1561" t="s">
        <v>65</v>
      </c>
      <c r="W259" s="1563" t="s">
        <v>250</v>
      </c>
      <c r="X259" s="1478">
        <v>6000</v>
      </c>
      <c r="Y259" s="781"/>
      <c r="Z259" s="781"/>
      <c r="AA259" s="781"/>
      <c r="AB259" s="1542"/>
      <c r="AC259" s="1542"/>
      <c r="AD259" s="1542"/>
      <c r="AE259" s="1542">
        <f>+X259</f>
        <v>6000</v>
      </c>
      <c r="AF259" s="1542"/>
      <c r="AG259" s="1542"/>
      <c r="AH259" s="1542"/>
      <c r="AI259" s="1542"/>
      <c r="AJ259" s="1542"/>
      <c r="AK259" s="1542"/>
      <c r="AL259" s="1542"/>
      <c r="AM259" s="1542"/>
      <c r="AN259" s="1542"/>
      <c r="AO259" s="1545">
        <f>+AB259+AD259+AE259+AF259+AG259+AH259+AI259+AJ259+AK259+AL259+AM259+AN259</f>
        <v>6000</v>
      </c>
      <c r="AP259" s="11"/>
    </row>
    <row r="260" spans="1:42" s="1" customFormat="1" ht="63" hidden="1" customHeight="1" thickBot="1" x14ac:dyDescent="0.3">
      <c r="A260" s="1258"/>
      <c r="B260" s="1537"/>
      <c r="C260" s="1310"/>
      <c r="D260" s="57" t="s">
        <v>454</v>
      </c>
      <c r="E260" s="832">
        <v>2</v>
      </c>
      <c r="F260" s="58">
        <v>0</v>
      </c>
      <c r="G260" s="58">
        <v>0</v>
      </c>
      <c r="H260" s="58">
        <v>0</v>
      </c>
      <c r="I260" s="58">
        <v>0</v>
      </c>
      <c r="J260" s="58">
        <v>0</v>
      </c>
      <c r="K260" s="58">
        <v>1</v>
      </c>
      <c r="L260" s="58">
        <v>0</v>
      </c>
      <c r="M260" s="58">
        <v>0</v>
      </c>
      <c r="N260" s="58">
        <v>0</v>
      </c>
      <c r="O260" s="58">
        <v>0</v>
      </c>
      <c r="P260" s="58">
        <v>0</v>
      </c>
      <c r="Q260" s="58">
        <v>1</v>
      </c>
      <c r="R260" s="820"/>
      <c r="S260" s="1538"/>
      <c r="T260" s="136" t="s">
        <v>203</v>
      </c>
      <c r="U260" s="815"/>
      <c r="V260" s="1562"/>
      <c r="W260" s="1564"/>
      <c r="X260" s="1565"/>
      <c r="Y260" s="817"/>
      <c r="Z260" s="817"/>
      <c r="AA260" s="817"/>
      <c r="AB260" s="1552"/>
      <c r="AC260" s="1552"/>
      <c r="AD260" s="1552"/>
      <c r="AE260" s="1552"/>
      <c r="AF260" s="1552"/>
      <c r="AG260" s="1552"/>
      <c r="AH260" s="1552"/>
      <c r="AI260" s="1552"/>
      <c r="AJ260" s="1552"/>
      <c r="AK260" s="1552"/>
      <c r="AL260" s="1552"/>
      <c r="AM260" s="1552"/>
      <c r="AN260" s="1552"/>
      <c r="AO260" s="1553"/>
      <c r="AP260" s="11"/>
    </row>
    <row r="261" spans="1:42" s="1" customFormat="1" ht="71.25" hidden="1" customHeight="1" x14ac:dyDescent="0.25">
      <c r="A261" s="1258"/>
      <c r="B261" s="1554" t="s">
        <v>472</v>
      </c>
      <c r="C261" s="1310"/>
      <c r="D261" s="67" t="s">
        <v>468</v>
      </c>
      <c r="E261" s="235">
        <v>0.4</v>
      </c>
      <c r="F261" s="139">
        <v>0.4</v>
      </c>
      <c r="G261" s="139">
        <v>0.4</v>
      </c>
      <c r="H261" s="139">
        <v>0.4</v>
      </c>
      <c r="I261" s="139">
        <v>0.4</v>
      </c>
      <c r="J261" s="139">
        <v>0.4</v>
      </c>
      <c r="K261" s="139">
        <v>0.4</v>
      </c>
      <c r="L261" s="139">
        <v>0.4</v>
      </c>
      <c r="M261" s="139">
        <v>0.4</v>
      </c>
      <c r="N261" s="139">
        <v>0.4</v>
      </c>
      <c r="O261" s="139">
        <v>0.4</v>
      </c>
      <c r="P261" s="139">
        <v>0.4</v>
      </c>
      <c r="Q261" s="139">
        <v>0.4</v>
      </c>
      <c r="R261" s="800"/>
      <c r="S261" s="1492" t="s">
        <v>383</v>
      </c>
      <c r="T261" s="123" t="s">
        <v>437</v>
      </c>
      <c r="U261" s="815" t="s">
        <v>464</v>
      </c>
      <c r="V261" s="513" t="s">
        <v>74</v>
      </c>
      <c r="W261" s="514" t="s">
        <v>236</v>
      </c>
      <c r="X261" s="515">
        <v>20684</v>
      </c>
      <c r="Y261" s="511">
        <f>+X261*0.12</f>
        <v>2482.08</v>
      </c>
      <c r="Z261" s="511">
        <f>+X261+Y261</f>
        <v>23166.080000000002</v>
      </c>
      <c r="AA261" s="516">
        <v>44188</v>
      </c>
      <c r="AB261" s="102" t="s">
        <v>764</v>
      </c>
      <c r="AC261" s="102" t="s">
        <v>764</v>
      </c>
      <c r="AD261" s="819"/>
      <c r="AE261" s="819"/>
      <c r="AF261" s="161"/>
      <c r="AG261" s="819"/>
      <c r="AH261" s="819"/>
      <c r="AI261" s="161"/>
      <c r="AJ261" s="819"/>
      <c r="AK261" s="162"/>
      <c r="AL261" s="163"/>
      <c r="AM261" s="819"/>
      <c r="AN261" s="164">
        <f>+X261</f>
        <v>20684</v>
      </c>
      <c r="AO261" s="19" t="e">
        <f>+AB261+AD261+AE261+AF261+AG261+AH261+AI261++AJ261+AK261+AL261+AM261+AN261</f>
        <v>#VALUE!</v>
      </c>
    </row>
    <row r="262" spans="1:42" s="1" customFormat="1" ht="63" hidden="1" customHeight="1" x14ac:dyDescent="0.25">
      <c r="A262" s="1258"/>
      <c r="B262" s="1555"/>
      <c r="C262" s="1310"/>
      <c r="D262" s="64" t="s">
        <v>469</v>
      </c>
      <c r="E262" s="236">
        <v>0.35</v>
      </c>
      <c r="F262" s="137">
        <v>0.35</v>
      </c>
      <c r="G262" s="137">
        <v>0.35</v>
      </c>
      <c r="H262" s="137">
        <v>0.35</v>
      </c>
      <c r="I262" s="137">
        <v>0.35</v>
      </c>
      <c r="J262" s="137">
        <v>0.35</v>
      </c>
      <c r="K262" s="137">
        <v>0.35</v>
      </c>
      <c r="L262" s="137">
        <v>0.35</v>
      </c>
      <c r="M262" s="137">
        <v>0.35</v>
      </c>
      <c r="N262" s="137">
        <v>0.35</v>
      </c>
      <c r="O262" s="137">
        <v>0.35</v>
      </c>
      <c r="P262" s="137">
        <v>0.35</v>
      </c>
      <c r="Q262" s="137">
        <v>0.35</v>
      </c>
      <c r="R262" s="813"/>
      <c r="S262" s="1493"/>
      <c r="T262" s="100" t="s">
        <v>149</v>
      </c>
      <c r="U262" s="815" t="s">
        <v>465</v>
      </c>
      <c r="V262" s="822" t="s">
        <v>74</v>
      </c>
      <c r="W262" s="545" t="s">
        <v>236</v>
      </c>
      <c r="X262" s="535">
        <v>1605.54</v>
      </c>
      <c r="Y262" s="353">
        <f>+X262*0.12</f>
        <v>192.66479999999999</v>
      </c>
      <c r="Z262" s="353">
        <f>+X262+Y262</f>
        <v>1798.2048</v>
      </c>
      <c r="AA262" s="462">
        <v>43628</v>
      </c>
      <c r="AB262" s="102"/>
      <c r="AC262" s="102"/>
      <c r="AD262" s="816"/>
      <c r="AE262" s="816"/>
      <c r="AF262" s="119"/>
      <c r="AG262" s="816"/>
      <c r="AH262" s="816"/>
      <c r="AI262" s="119"/>
      <c r="AJ262" s="816">
        <f>+X262</f>
        <v>1605.54</v>
      </c>
      <c r="AK262" s="121"/>
      <c r="AL262" s="154"/>
      <c r="AM262" s="816"/>
      <c r="AN262" s="155"/>
      <c r="AO262" s="19">
        <f>+AB262+AD262+AE262+AF262+AG262+AH262+AI262++AJ262+AK262+AL262+AM262+AN262</f>
        <v>1605.54</v>
      </c>
    </row>
    <row r="263" spans="1:42" s="1" customFormat="1" ht="63" hidden="1" customHeight="1" x14ac:dyDescent="0.25">
      <c r="A263" s="1258"/>
      <c r="B263" s="1555"/>
      <c r="C263" s="1310"/>
      <c r="D263" s="64" t="s">
        <v>470</v>
      </c>
      <c r="E263" s="808">
        <v>48</v>
      </c>
      <c r="F263" s="810">
        <v>4</v>
      </c>
      <c r="G263" s="810">
        <v>4</v>
      </c>
      <c r="H263" s="810">
        <v>4</v>
      </c>
      <c r="I263" s="810">
        <v>4</v>
      </c>
      <c r="J263" s="810">
        <v>4</v>
      </c>
      <c r="K263" s="810">
        <v>4</v>
      </c>
      <c r="L263" s="810">
        <v>4</v>
      </c>
      <c r="M263" s="810">
        <v>4</v>
      </c>
      <c r="N263" s="810">
        <v>4</v>
      </c>
      <c r="O263" s="810">
        <v>4</v>
      </c>
      <c r="P263" s="810">
        <v>4</v>
      </c>
      <c r="Q263" s="810">
        <v>4</v>
      </c>
      <c r="R263" s="813"/>
      <c r="S263" s="1493"/>
      <c r="T263" s="100" t="s">
        <v>150</v>
      </c>
      <c r="U263" s="815" t="s">
        <v>466</v>
      </c>
      <c r="V263" s="822" t="s">
        <v>74</v>
      </c>
      <c r="W263" s="545" t="s">
        <v>236</v>
      </c>
      <c r="X263" s="535">
        <v>237.86</v>
      </c>
      <c r="Y263" s="353">
        <f>+X263*0.12</f>
        <v>28.543200000000002</v>
      </c>
      <c r="Z263" s="353">
        <f>+X263+Y263</f>
        <v>266.40320000000003</v>
      </c>
      <c r="AA263" s="257" t="s">
        <v>755</v>
      </c>
      <c r="AB263" s="102"/>
      <c r="AC263" s="102"/>
      <c r="AD263" s="816"/>
      <c r="AE263" s="816"/>
      <c r="AF263" s="119">
        <f>+X263</f>
        <v>237.86</v>
      </c>
      <c r="AG263" s="816"/>
      <c r="AH263" s="816"/>
      <c r="AI263" s="119"/>
      <c r="AJ263" s="816"/>
      <c r="AK263" s="121"/>
      <c r="AL263" s="154"/>
      <c r="AM263" s="816"/>
      <c r="AN263" s="155"/>
      <c r="AO263" s="19">
        <f>+AB263+AD263+AE263+AF263+AG263+AH263+AI263++AJ263+AK263+AL263+AM263+AN263</f>
        <v>237.86</v>
      </c>
    </row>
    <row r="264" spans="1:42" s="1" customFormat="1" ht="63" hidden="1" customHeight="1" x14ac:dyDescent="0.25">
      <c r="A264" s="1258"/>
      <c r="B264" s="1555"/>
      <c r="C264" s="1310"/>
      <c r="D264" s="64" t="s">
        <v>380</v>
      </c>
      <c r="E264" s="808">
        <v>36</v>
      </c>
      <c r="F264" s="810">
        <v>3</v>
      </c>
      <c r="G264" s="810">
        <v>3</v>
      </c>
      <c r="H264" s="810">
        <v>3</v>
      </c>
      <c r="I264" s="810">
        <v>3</v>
      </c>
      <c r="J264" s="810">
        <v>3</v>
      </c>
      <c r="K264" s="810">
        <v>3</v>
      </c>
      <c r="L264" s="810">
        <v>3</v>
      </c>
      <c r="M264" s="810">
        <v>3</v>
      </c>
      <c r="N264" s="810">
        <v>3</v>
      </c>
      <c r="O264" s="810">
        <v>3</v>
      </c>
      <c r="P264" s="810">
        <v>3</v>
      </c>
      <c r="Q264" s="810">
        <v>3</v>
      </c>
      <c r="R264" s="813"/>
      <c r="S264" s="1493"/>
      <c r="T264" s="100" t="s">
        <v>151</v>
      </c>
      <c r="U264" s="465" t="s">
        <v>467</v>
      </c>
      <c r="V264" s="635" t="s">
        <v>60</v>
      </c>
      <c r="W264" s="625" t="s">
        <v>699</v>
      </c>
      <c r="X264" s="626">
        <v>8537.76</v>
      </c>
      <c r="Y264" s="257">
        <f>+X264*0.12</f>
        <v>1024.5311999999999</v>
      </c>
      <c r="Z264" s="257">
        <f>+X264+Y264</f>
        <v>9562.2911999999997</v>
      </c>
      <c r="AA264" s="462">
        <v>43951</v>
      </c>
      <c r="AB264" s="102"/>
      <c r="AC264" s="102"/>
      <c r="AD264" s="816"/>
      <c r="AE264" s="816"/>
      <c r="AF264" s="119">
        <f>+X264</f>
        <v>8537.76</v>
      </c>
      <c r="AG264" s="816"/>
      <c r="AH264" s="816"/>
      <c r="AI264" s="119"/>
      <c r="AJ264" s="816"/>
      <c r="AK264" s="121"/>
      <c r="AL264" s="613"/>
      <c r="AM264" s="816"/>
      <c r="AN264" s="155"/>
      <c r="AO264" s="19">
        <f t="shared" ref="AO264:AO302" si="31">+AB264+AD264+AE264+AF264+AG264+AH264+AI264++AJ264+AK264+AL264+AM264+AN264</f>
        <v>8537.76</v>
      </c>
    </row>
    <row r="265" spans="1:42" s="1" customFormat="1" ht="63" hidden="1" customHeight="1" x14ac:dyDescent="0.25">
      <c r="A265" s="1258"/>
      <c r="B265" s="1555"/>
      <c r="C265" s="1310"/>
      <c r="D265" s="64" t="s">
        <v>471</v>
      </c>
      <c r="E265" s="808">
        <v>4</v>
      </c>
      <c r="F265" s="810"/>
      <c r="G265" s="810">
        <v>1</v>
      </c>
      <c r="H265" s="810"/>
      <c r="I265" s="810"/>
      <c r="J265" s="810">
        <v>1</v>
      </c>
      <c r="K265" s="810"/>
      <c r="L265" s="810"/>
      <c r="M265" s="810">
        <v>1</v>
      </c>
      <c r="N265" s="810"/>
      <c r="O265" s="810">
        <v>1</v>
      </c>
      <c r="P265" s="810"/>
      <c r="Q265" s="810"/>
      <c r="R265" s="813"/>
      <c r="S265" s="1493"/>
      <c r="T265" s="100" t="s">
        <v>152</v>
      </c>
      <c r="U265" s="519" t="s">
        <v>806</v>
      </c>
      <c r="V265" s="441" t="s">
        <v>156</v>
      </c>
      <c r="W265" s="442" t="s">
        <v>157</v>
      </c>
      <c r="X265" s="445">
        <f>1200*12</f>
        <v>14400</v>
      </c>
      <c r="Y265" s="257"/>
      <c r="Z265" s="257"/>
      <c r="AA265" s="257"/>
      <c r="AB265" s="102"/>
      <c r="AC265" s="102"/>
      <c r="AD265" s="816"/>
      <c r="AE265" s="816">
        <f>+X265</f>
        <v>14400</v>
      </c>
      <c r="AF265" s="119"/>
      <c r="AG265" s="816"/>
      <c r="AH265" s="816"/>
      <c r="AI265" s="119"/>
      <c r="AJ265" s="816"/>
      <c r="AK265" s="121"/>
      <c r="AL265" s="154"/>
      <c r="AM265" s="816"/>
      <c r="AN265" s="155"/>
      <c r="AO265" s="19">
        <f t="shared" si="31"/>
        <v>14400</v>
      </c>
    </row>
    <row r="266" spans="1:42" s="1" customFormat="1" ht="63" hidden="1" customHeight="1" x14ac:dyDescent="0.25">
      <c r="A266" s="1258"/>
      <c r="B266" s="1555"/>
      <c r="C266" s="1310"/>
      <c r="D266" s="1452" t="s">
        <v>381</v>
      </c>
      <c r="E266" s="1471">
        <v>36</v>
      </c>
      <c r="F266" s="1469">
        <v>3</v>
      </c>
      <c r="G266" s="1469">
        <v>3</v>
      </c>
      <c r="H266" s="1469">
        <v>3</v>
      </c>
      <c r="I266" s="1469">
        <v>3</v>
      </c>
      <c r="J266" s="1469">
        <v>3</v>
      </c>
      <c r="K266" s="1469">
        <v>3</v>
      </c>
      <c r="L266" s="1469">
        <v>3</v>
      </c>
      <c r="M266" s="1469">
        <v>3</v>
      </c>
      <c r="N266" s="1469">
        <v>3</v>
      </c>
      <c r="O266" s="1469">
        <v>3</v>
      </c>
      <c r="P266" s="1469">
        <v>3</v>
      </c>
      <c r="Q266" s="1469">
        <v>3</v>
      </c>
      <c r="R266" s="813"/>
      <c r="S266" s="1493"/>
      <c r="T266" s="1571" t="s">
        <v>203</v>
      </c>
      <c r="U266" s="519" t="s">
        <v>805</v>
      </c>
      <c r="V266" s="441" t="s">
        <v>156</v>
      </c>
      <c r="W266" s="442" t="s">
        <v>157</v>
      </c>
      <c r="X266" s="445">
        <f>400*12</f>
        <v>4800</v>
      </c>
      <c r="Y266" s="257"/>
      <c r="Z266" s="257"/>
      <c r="AA266" s="257"/>
      <c r="AB266" s="102"/>
      <c r="AC266" s="102"/>
      <c r="AD266" s="816"/>
      <c r="AE266" s="816">
        <f>+X266</f>
        <v>4800</v>
      </c>
      <c r="AF266" s="119"/>
      <c r="AG266" s="816"/>
      <c r="AH266" s="816"/>
      <c r="AI266" s="119"/>
      <c r="AJ266" s="816"/>
      <c r="AK266" s="121"/>
      <c r="AL266" s="154"/>
      <c r="AM266" s="816"/>
      <c r="AN266" s="155"/>
      <c r="AO266" s="19">
        <f t="shared" si="31"/>
        <v>4800</v>
      </c>
    </row>
    <row r="267" spans="1:42" ht="63" hidden="1" customHeight="1" x14ac:dyDescent="0.25">
      <c r="A267" s="1258"/>
      <c r="B267" s="1555"/>
      <c r="C267" s="1310"/>
      <c r="D267" s="1504"/>
      <c r="E267" s="1508"/>
      <c r="F267" s="1535"/>
      <c r="G267" s="1535"/>
      <c r="H267" s="1535"/>
      <c r="I267" s="1535"/>
      <c r="J267" s="1535"/>
      <c r="K267" s="1535"/>
      <c r="L267" s="1535"/>
      <c r="M267" s="1535"/>
      <c r="N267" s="1535"/>
      <c r="O267" s="1535"/>
      <c r="P267" s="1535"/>
      <c r="Q267" s="1535"/>
      <c r="R267" s="772"/>
      <c r="S267" s="1493"/>
      <c r="T267" s="1572"/>
      <c r="U267" s="694" t="s">
        <v>840</v>
      </c>
      <c r="V267" s="709" t="s">
        <v>65</v>
      </c>
      <c r="W267" s="710" t="s">
        <v>250</v>
      </c>
      <c r="X267" s="711">
        <v>96851.15</v>
      </c>
      <c r="Y267" s="257">
        <f>+X267*0.12</f>
        <v>11622.137999999999</v>
      </c>
      <c r="Z267" s="257">
        <f>+X267+Y267</f>
        <v>108473.288</v>
      </c>
      <c r="AA267" s="373"/>
      <c r="AB267" s="104"/>
      <c r="AC267" s="104"/>
      <c r="AD267" s="750"/>
      <c r="AE267" s="750"/>
      <c r="AF267" s="108"/>
      <c r="AG267" s="750"/>
      <c r="AH267" s="750"/>
      <c r="AI267" s="108"/>
      <c r="AJ267" s="750"/>
      <c r="AK267" s="157"/>
      <c r="AL267" s="708"/>
      <c r="AM267" s="750"/>
      <c r="AN267" s="109"/>
      <c r="AO267" s="447"/>
    </row>
    <row r="268" spans="1:42" s="1" customFormat="1" ht="63" hidden="1" customHeight="1" thickBot="1" x14ac:dyDescent="0.3">
      <c r="A268" s="1258"/>
      <c r="B268" s="1556"/>
      <c r="C268" s="1310"/>
      <c r="D268" s="1558"/>
      <c r="E268" s="1559"/>
      <c r="F268" s="1560"/>
      <c r="G268" s="1560"/>
      <c r="H268" s="1560"/>
      <c r="I268" s="1560"/>
      <c r="J268" s="1560"/>
      <c r="K268" s="1560"/>
      <c r="L268" s="1560"/>
      <c r="M268" s="1560"/>
      <c r="N268" s="1560"/>
      <c r="O268" s="1560"/>
      <c r="P268" s="1560"/>
      <c r="Q268" s="1560"/>
      <c r="R268" s="831"/>
      <c r="S268" s="1557"/>
      <c r="T268" s="1573"/>
      <c r="U268" s="834" t="s">
        <v>807</v>
      </c>
      <c r="V268" s="575" t="s">
        <v>156</v>
      </c>
      <c r="W268" s="576" t="s">
        <v>157</v>
      </c>
      <c r="X268" s="555">
        <v>57857.14</v>
      </c>
      <c r="Y268" s="102">
        <f>+X268*0.12</f>
        <v>6942.8567999999996</v>
      </c>
      <c r="Z268" s="102">
        <f>+X268+Y268</f>
        <v>64799.996800000001</v>
      </c>
      <c r="AA268" s="577">
        <v>44165</v>
      </c>
      <c r="AB268" s="165"/>
      <c r="AC268" s="165"/>
      <c r="AD268" s="818"/>
      <c r="AE268" s="818">
        <f>+X268</f>
        <v>57857.14</v>
      </c>
      <c r="AF268" s="141"/>
      <c r="AG268" s="818"/>
      <c r="AH268" s="818"/>
      <c r="AI268" s="141"/>
      <c r="AJ268" s="818"/>
      <c r="AK268" s="166"/>
      <c r="AL268" s="167"/>
      <c r="AM268" s="818"/>
      <c r="AN268" s="142"/>
      <c r="AO268" s="19">
        <f t="shared" si="31"/>
        <v>57857.14</v>
      </c>
    </row>
    <row r="269" spans="1:42" s="1" customFormat="1" ht="63" hidden="1" customHeight="1" x14ac:dyDescent="0.25">
      <c r="A269" s="1258"/>
      <c r="B269" s="1574" t="s">
        <v>480</v>
      </c>
      <c r="C269" s="1310"/>
      <c r="D269" s="64" t="s">
        <v>182</v>
      </c>
      <c r="E269" s="143">
        <v>0.74</v>
      </c>
      <c r="F269" s="65">
        <v>0.62</v>
      </c>
      <c r="G269" s="65">
        <v>0.76</v>
      </c>
      <c r="H269" s="65">
        <v>0.65</v>
      </c>
      <c r="I269" s="65">
        <v>1.01</v>
      </c>
      <c r="J269" s="65">
        <v>0.89</v>
      </c>
      <c r="K269" s="65">
        <v>0.89</v>
      </c>
      <c r="L269" s="65">
        <v>0.67</v>
      </c>
      <c r="M269" s="65">
        <v>0.67</v>
      </c>
      <c r="N269" s="65">
        <v>0.67</v>
      </c>
      <c r="O269" s="65">
        <v>0.67</v>
      </c>
      <c r="P269" s="65">
        <v>0.67</v>
      </c>
      <c r="Q269" s="65">
        <v>0.67</v>
      </c>
      <c r="R269" s="813"/>
      <c r="S269" s="1492" t="s">
        <v>383</v>
      </c>
      <c r="T269" s="100" t="s">
        <v>437</v>
      </c>
      <c r="U269" s="834" t="s">
        <v>473</v>
      </c>
      <c r="V269" s="822" t="s">
        <v>156</v>
      </c>
      <c r="W269" s="545" t="s">
        <v>248</v>
      </c>
      <c r="X269" s="535">
        <v>12672</v>
      </c>
      <c r="Y269" s="102">
        <f>+X269*0.12</f>
        <v>1520.6399999999999</v>
      </c>
      <c r="Z269" s="102">
        <f>+X269+Y269</f>
        <v>14192.64</v>
      </c>
      <c r="AA269" s="578">
        <v>44113</v>
      </c>
      <c r="AB269" s="102"/>
      <c r="AC269" s="102"/>
      <c r="AD269" s="102"/>
      <c r="AE269" s="102"/>
      <c r="AF269" s="102"/>
      <c r="AG269" s="102"/>
      <c r="AH269" s="102"/>
      <c r="AI269" s="102"/>
      <c r="AJ269" s="102">
        <f>+X269</f>
        <v>12672</v>
      </c>
      <c r="AK269" s="102"/>
      <c r="AL269" s="102"/>
      <c r="AM269" s="102"/>
      <c r="AN269" s="102"/>
      <c r="AO269" s="19">
        <f t="shared" si="31"/>
        <v>12672</v>
      </c>
    </row>
    <row r="270" spans="1:42" s="1" customFormat="1" ht="63" hidden="1" customHeight="1" x14ac:dyDescent="0.25">
      <c r="A270" s="1258"/>
      <c r="B270" s="1493"/>
      <c r="C270" s="1310"/>
      <c r="D270" s="64" t="s">
        <v>481</v>
      </c>
      <c r="E270" s="143">
        <v>0.48</v>
      </c>
      <c r="F270" s="65">
        <v>0.55000000000000004</v>
      </c>
      <c r="G270" s="65">
        <v>0.39</v>
      </c>
      <c r="H270" s="65">
        <v>0.62</v>
      </c>
      <c r="I270" s="65">
        <v>0.36</v>
      </c>
      <c r="J270" s="65">
        <v>0.41</v>
      </c>
      <c r="K270" s="65">
        <v>0.53</v>
      </c>
      <c r="L270" s="65">
        <v>0.48</v>
      </c>
      <c r="M270" s="65">
        <v>0.48</v>
      </c>
      <c r="N270" s="65">
        <v>0.48</v>
      </c>
      <c r="O270" s="65">
        <v>0.48</v>
      </c>
      <c r="P270" s="65">
        <v>0.48</v>
      </c>
      <c r="Q270" s="65">
        <v>0.48</v>
      </c>
      <c r="R270" s="785"/>
      <c r="S270" s="1493"/>
      <c r="T270" s="100" t="s">
        <v>149</v>
      </c>
      <c r="U270" s="519" t="s">
        <v>474</v>
      </c>
      <c r="V270" s="441" t="s">
        <v>60</v>
      </c>
      <c r="W270" s="572" t="s">
        <v>699</v>
      </c>
      <c r="X270" s="445">
        <v>4800</v>
      </c>
      <c r="Y270" s="257"/>
      <c r="Z270" s="257"/>
      <c r="AA270" s="257"/>
      <c r="AB270" s="102"/>
      <c r="AC270" s="102"/>
      <c r="AD270" s="102"/>
      <c r="AE270" s="102">
        <f>+X270</f>
        <v>4800</v>
      </c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9">
        <f t="shared" si="31"/>
        <v>4800</v>
      </c>
    </row>
    <row r="271" spans="1:42" s="1" customFormat="1" ht="63" hidden="1" customHeight="1" x14ac:dyDescent="0.25">
      <c r="A271" s="1258"/>
      <c r="B271" s="1493"/>
      <c r="C271" s="1310"/>
      <c r="D271" s="64" t="s">
        <v>142</v>
      </c>
      <c r="E271" s="835">
        <f>SUM(F271:Q271)</f>
        <v>14</v>
      </c>
      <c r="F271" s="836">
        <v>0</v>
      </c>
      <c r="G271" s="836">
        <v>1</v>
      </c>
      <c r="H271" s="836">
        <v>2</v>
      </c>
      <c r="I271" s="836">
        <v>2</v>
      </c>
      <c r="J271" s="836">
        <v>1</v>
      </c>
      <c r="K271" s="836">
        <v>2</v>
      </c>
      <c r="L271" s="836">
        <v>1</v>
      </c>
      <c r="M271" s="836">
        <v>1</v>
      </c>
      <c r="N271" s="836">
        <v>1</v>
      </c>
      <c r="O271" s="836">
        <v>1</v>
      </c>
      <c r="P271" s="836">
        <v>1</v>
      </c>
      <c r="Q271" s="836">
        <v>1</v>
      </c>
      <c r="R271" s="813"/>
      <c r="S271" s="1493"/>
      <c r="T271" s="100" t="s">
        <v>150</v>
      </c>
      <c r="U271" s="519" t="s">
        <v>475</v>
      </c>
      <c r="V271" s="441" t="s">
        <v>156</v>
      </c>
      <c r="W271" s="442" t="s">
        <v>248</v>
      </c>
      <c r="X271" s="445">
        <v>18000</v>
      </c>
      <c r="Y271" s="257"/>
      <c r="Z271" s="257"/>
      <c r="AA271" s="257"/>
      <c r="AB271" s="102"/>
      <c r="AC271" s="102"/>
      <c r="AD271" s="102"/>
      <c r="AE271" s="102">
        <f>+X271</f>
        <v>18000</v>
      </c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9">
        <f t="shared" si="31"/>
        <v>18000</v>
      </c>
    </row>
    <row r="272" spans="1:42" s="1" customFormat="1" ht="63" hidden="1" customHeight="1" x14ac:dyDescent="0.25">
      <c r="A272" s="1258"/>
      <c r="B272" s="1493"/>
      <c r="C272" s="1310"/>
      <c r="D272" s="64" t="s">
        <v>200</v>
      </c>
      <c r="E272" s="835">
        <f>SUM(F272:Q272)</f>
        <v>45</v>
      </c>
      <c r="F272" s="836">
        <v>4</v>
      </c>
      <c r="G272" s="836">
        <v>11</v>
      </c>
      <c r="H272" s="836">
        <v>5</v>
      </c>
      <c r="I272" s="836">
        <v>2</v>
      </c>
      <c r="J272" s="836">
        <v>4</v>
      </c>
      <c r="K272" s="836">
        <v>4</v>
      </c>
      <c r="L272" s="836">
        <v>3</v>
      </c>
      <c r="M272" s="836">
        <v>2</v>
      </c>
      <c r="N272" s="836">
        <v>3</v>
      </c>
      <c r="O272" s="836">
        <v>2</v>
      </c>
      <c r="P272" s="836">
        <v>3</v>
      </c>
      <c r="Q272" s="836">
        <v>2</v>
      </c>
      <c r="R272" s="813"/>
      <c r="S272" s="1493"/>
      <c r="T272" s="100" t="s">
        <v>203</v>
      </c>
      <c r="U272" s="815" t="s">
        <v>476</v>
      </c>
      <c r="V272" s="822" t="s">
        <v>74</v>
      </c>
      <c r="W272" s="545" t="s">
        <v>236</v>
      </c>
      <c r="X272" s="535">
        <v>15484.02</v>
      </c>
      <c r="Y272" s="353">
        <f>+X272*0.12</f>
        <v>1858.0824</v>
      </c>
      <c r="Z272" s="353">
        <f>+X272+Y272</f>
        <v>17342.1024</v>
      </c>
      <c r="AA272" s="462">
        <v>43689</v>
      </c>
      <c r="AB272" s="257" t="s">
        <v>765</v>
      </c>
      <c r="AC272" s="257" t="s">
        <v>765</v>
      </c>
      <c r="AD272" s="102"/>
      <c r="AE272" s="102"/>
      <c r="AF272" s="102"/>
      <c r="AG272" s="102"/>
      <c r="AH272" s="102"/>
      <c r="AI272" s="102"/>
      <c r="AJ272" s="102">
        <f>+X272</f>
        <v>15484.02</v>
      </c>
      <c r="AK272" s="102"/>
      <c r="AL272" s="102"/>
      <c r="AM272" s="102"/>
      <c r="AN272" s="102"/>
      <c r="AO272" s="19" t="e">
        <f t="shared" si="31"/>
        <v>#VALUE!</v>
      </c>
    </row>
    <row r="273" spans="1:41" s="1" customFormat="1" ht="63" hidden="1" customHeight="1" x14ac:dyDescent="0.25">
      <c r="A273" s="1258"/>
      <c r="B273" s="1493"/>
      <c r="C273" s="1310"/>
      <c r="D273" s="64" t="s">
        <v>482</v>
      </c>
      <c r="E273" s="835">
        <v>1</v>
      </c>
      <c r="F273" s="836">
        <v>0</v>
      </c>
      <c r="G273" s="836">
        <v>0</v>
      </c>
      <c r="H273" s="836">
        <v>0</v>
      </c>
      <c r="I273" s="836">
        <v>0</v>
      </c>
      <c r="J273" s="836">
        <v>0</v>
      </c>
      <c r="K273" s="836">
        <v>0</v>
      </c>
      <c r="L273" s="836">
        <v>0</v>
      </c>
      <c r="M273" s="836">
        <v>0</v>
      </c>
      <c r="N273" s="836">
        <v>0</v>
      </c>
      <c r="O273" s="836">
        <v>0</v>
      </c>
      <c r="P273" s="836">
        <v>1</v>
      </c>
      <c r="Q273" s="836">
        <v>0</v>
      </c>
      <c r="R273" s="813"/>
      <c r="S273" s="1493"/>
      <c r="T273" s="100" t="s">
        <v>152</v>
      </c>
      <c r="U273" s="815" t="s">
        <v>477</v>
      </c>
      <c r="V273" s="822" t="s">
        <v>74</v>
      </c>
      <c r="W273" s="545" t="s">
        <v>236</v>
      </c>
      <c r="X273" s="535">
        <v>3886.07</v>
      </c>
      <c r="Y273" s="353">
        <f>+X273*0.12</f>
        <v>466.32839999999999</v>
      </c>
      <c r="Z273" s="353">
        <f>+X273+Y273</f>
        <v>4352.3984</v>
      </c>
      <c r="AA273" s="462">
        <v>43789</v>
      </c>
      <c r="AB273" s="517" t="s">
        <v>766</v>
      </c>
      <c r="AC273" s="517" t="s">
        <v>766</v>
      </c>
      <c r="AD273" s="102"/>
      <c r="AE273" s="102"/>
      <c r="AF273" s="102"/>
      <c r="AG273" s="102"/>
      <c r="AH273" s="102"/>
      <c r="AI273" s="102"/>
      <c r="AJ273" s="102"/>
      <c r="AK273" s="102"/>
      <c r="AL273" s="102">
        <f>+X273</f>
        <v>3886.07</v>
      </c>
      <c r="AM273" s="102"/>
      <c r="AN273" s="102"/>
      <c r="AO273" s="19" t="e">
        <f t="shared" si="31"/>
        <v>#VALUE!</v>
      </c>
    </row>
    <row r="274" spans="1:41" s="1" customFormat="1" ht="63" hidden="1" customHeight="1" x14ac:dyDescent="0.25">
      <c r="A274" s="1258"/>
      <c r="B274" s="1494"/>
      <c r="C274" s="1310"/>
      <c r="D274" s="64" t="s">
        <v>272</v>
      </c>
      <c r="E274" s="835">
        <f>SUM(F274:Q274)</f>
        <v>42</v>
      </c>
      <c r="F274" s="836">
        <v>1</v>
      </c>
      <c r="G274" s="836">
        <v>7</v>
      </c>
      <c r="H274" s="836">
        <v>8</v>
      </c>
      <c r="I274" s="836">
        <v>5</v>
      </c>
      <c r="J274" s="836">
        <v>2</v>
      </c>
      <c r="K274" s="836">
        <v>5</v>
      </c>
      <c r="L274" s="836">
        <v>2</v>
      </c>
      <c r="M274" s="836">
        <v>2</v>
      </c>
      <c r="N274" s="836">
        <v>3</v>
      </c>
      <c r="O274" s="836">
        <v>3</v>
      </c>
      <c r="P274" s="836">
        <v>2</v>
      </c>
      <c r="Q274" s="836">
        <v>2</v>
      </c>
      <c r="R274" s="813"/>
      <c r="S274" s="1494"/>
      <c r="T274" s="144" t="s">
        <v>151</v>
      </c>
      <c r="U274" s="799" t="s">
        <v>478</v>
      </c>
      <c r="V274" s="824" t="s">
        <v>65</v>
      </c>
      <c r="W274" s="786" t="s">
        <v>250</v>
      </c>
      <c r="X274" s="781">
        <v>80000</v>
      </c>
      <c r="Y274" s="781"/>
      <c r="Z274" s="781"/>
      <c r="AA274" s="781"/>
      <c r="AB274" s="102"/>
      <c r="AC274" s="102"/>
      <c r="AD274" s="102"/>
      <c r="AE274" s="102"/>
      <c r="AF274" s="102">
        <f>+X274</f>
        <v>80000</v>
      </c>
      <c r="AG274" s="102"/>
      <c r="AH274" s="102"/>
      <c r="AI274" s="102"/>
      <c r="AJ274" s="102"/>
      <c r="AK274" s="102"/>
      <c r="AL274" s="102"/>
      <c r="AM274" s="102"/>
      <c r="AN274" s="102"/>
      <c r="AO274" s="19">
        <f t="shared" si="31"/>
        <v>80000</v>
      </c>
    </row>
    <row r="275" spans="1:41" s="1" customFormat="1" ht="63" hidden="1" customHeight="1" x14ac:dyDescent="0.25">
      <c r="A275" s="1258"/>
      <c r="B275" s="1521"/>
      <c r="C275" s="1310"/>
      <c r="D275" s="64" t="s">
        <v>483</v>
      </c>
      <c r="E275" s="835">
        <f>SUM(F275:Q275)</f>
        <v>144</v>
      </c>
      <c r="F275" s="836">
        <v>12</v>
      </c>
      <c r="G275" s="836">
        <v>12</v>
      </c>
      <c r="H275" s="836">
        <v>12</v>
      </c>
      <c r="I275" s="836">
        <v>12</v>
      </c>
      <c r="J275" s="836">
        <v>12</v>
      </c>
      <c r="K275" s="836">
        <v>12</v>
      </c>
      <c r="L275" s="836">
        <v>12</v>
      </c>
      <c r="M275" s="836">
        <v>12</v>
      </c>
      <c r="N275" s="836">
        <v>12</v>
      </c>
      <c r="O275" s="836">
        <v>12</v>
      </c>
      <c r="P275" s="836">
        <v>12</v>
      </c>
      <c r="Q275" s="836">
        <v>12</v>
      </c>
      <c r="R275" s="813"/>
      <c r="S275" s="1575"/>
      <c r="T275" s="110" t="s">
        <v>484</v>
      </c>
      <c r="U275" s="803" t="s">
        <v>479</v>
      </c>
      <c r="V275" s="824" t="s">
        <v>49</v>
      </c>
      <c r="W275" s="815" t="s">
        <v>122</v>
      </c>
      <c r="X275" s="257">
        <v>400</v>
      </c>
      <c r="Y275" s="257" t="s">
        <v>823</v>
      </c>
      <c r="Z275" s="257"/>
      <c r="AA275" s="257"/>
      <c r="AB275" s="102"/>
      <c r="AC275" s="102"/>
      <c r="AD275" s="102"/>
      <c r="AE275" s="102"/>
      <c r="AF275" s="102">
        <v>400</v>
      </c>
      <c r="AG275" s="102"/>
      <c r="AH275" s="102"/>
      <c r="AI275" s="102"/>
      <c r="AJ275" s="102"/>
      <c r="AK275" s="102"/>
      <c r="AL275" s="102"/>
      <c r="AM275" s="102"/>
      <c r="AN275" s="102"/>
      <c r="AO275" s="19">
        <f t="shared" si="31"/>
        <v>400</v>
      </c>
    </row>
    <row r="276" spans="1:41" s="1" customFormat="1" ht="63" hidden="1" customHeight="1" x14ac:dyDescent="0.25">
      <c r="A276" s="1258"/>
      <c r="B276" s="1566" t="s">
        <v>498</v>
      </c>
      <c r="C276" s="1310"/>
      <c r="D276" s="64" t="s">
        <v>492</v>
      </c>
      <c r="E276" s="170">
        <v>7.4999999999999997E-3</v>
      </c>
      <c r="F276" s="169">
        <v>7.4999999999999997E-3</v>
      </c>
      <c r="G276" s="169">
        <v>7.4999999999999997E-3</v>
      </c>
      <c r="H276" s="169">
        <v>7.4999999999999997E-3</v>
      </c>
      <c r="I276" s="169">
        <v>7.4999999999999997E-3</v>
      </c>
      <c r="J276" s="169">
        <v>7.4999999999999997E-3</v>
      </c>
      <c r="K276" s="169">
        <v>7.4999999999999997E-3</v>
      </c>
      <c r="L276" s="169">
        <v>7.4999999999999997E-3</v>
      </c>
      <c r="M276" s="169">
        <v>7.4999999999999997E-3</v>
      </c>
      <c r="N276" s="169">
        <v>7.4999999999999997E-3</v>
      </c>
      <c r="O276" s="169">
        <v>7.4999999999999997E-3</v>
      </c>
      <c r="P276" s="169">
        <v>7.4999999999999997E-3</v>
      </c>
      <c r="Q276" s="169">
        <v>7.4999999999999997E-3</v>
      </c>
      <c r="R276" s="813"/>
      <c r="S276" s="1567" t="s">
        <v>191</v>
      </c>
      <c r="T276" s="336" t="s">
        <v>437</v>
      </c>
      <c r="U276" s="590" t="s">
        <v>485</v>
      </c>
      <c r="V276" s="441" t="s">
        <v>60</v>
      </c>
      <c r="W276" s="572" t="s">
        <v>699</v>
      </c>
      <c r="X276" s="445">
        <v>1200</v>
      </c>
      <c r="Y276" s="257"/>
      <c r="Z276" s="257"/>
      <c r="AA276" s="257"/>
      <c r="AB276" s="102"/>
      <c r="AC276" s="102"/>
      <c r="AD276" s="102"/>
      <c r="AE276" s="102">
        <f>+X276</f>
        <v>1200</v>
      </c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9">
        <f t="shared" si="31"/>
        <v>1200</v>
      </c>
    </row>
    <row r="277" spans="1:41" s="1" customFormat="1" ht="63" hidden="1" customHeight="1" x14ac:dyDescent="0.25">
      <c r="A277" s="1258"/>
      <c r="B277" s="1493"/>
      <c r="C277" s="1310"/>
      <c r="D277" s="64" t="s">
        <v>493</v>
      </c>
      <c r="E277" s="170">
        <v>7.3000000000000001E-3</v>
      </c>
      <c r="F277" s="169">
        <v>7.3000000000000001E-3</v>
      </c>
      <c r="G277" s="169">
        <v>7.3000000000000001E-3</v>
      </c>
      <c r="H277" s="169">
        <v>7.3000000000000001E-3</v>
      </c>
      <c r="I277" s="169">
        <v>7.3000000000000001E-3</v>
      </c>
      <c r="J277" s="169">
        <v>7.3000000000000001E-3</v>
      </c>
      <c r="K277" s="169">
        <v>7.3000000000000001E-3</v>
      </c>
      <c r="L277" s="169">
        <v>7.3000000000000001E-3</v>
      </c>
      <c r="M277" s="169">
        <v>7.3000000000000001E-3</v>
      </c>
      <c r="N277" s="169">
        <v>7.3000000000000001E-3</v>
      </c>
      <c r="O277" s="169">
        <v>7.3000000000000001E-3</v>
      </c>
      <c r="P277" s="169">
        <v>7.3000000000000001E-3</v>
      </c>
      <c r="Q277" s="169">
        <v>7.3000000000000001E-3</v>
      </c>
      <c r="R277" s="813"/>
      <c r="S277" s="1568"/>
      <c r="T277" s="825" t="s">
        <v>149</v>
      </c>
      <c r="U277" s="834" t="s">
        <v>486</v>
      </c>
      <c r="V277" s="822" t="s">
        <v>156</v>
      </c>
      <c r="W277" s="545" t="s">
        <v>248</v>
      </c>
      <c r="X277" s="535">
        <v>21600</v>
      </c>
      <c r="Y277" s="102">
        <f>+X277*0.12</f>
        <v>2592</v>
      </c>
      <c r="Z277" s="102">
        <f>+X277+Y277</f>
        <v>24192</v>
      </c>
      <c r="AA277" s="462">
        <v>44002</v>
      </c>
      <c r="AB277" s="102"/>
      <c r="AC277" s="102"/>
      <c r="AD277" s="102"/>
      <c r="AE277" s="102"/>
      <c r="AF277" s="102"/>
      <c r="AG277" s="102"/>
      <c r="AH277" s="102">
        <f>+X277</f>
        <v>21600</v>
      </c>
      <c r="AI277" s="102"/>
      <c r="AJ277" s="102"/>
      <c r="AK277" s="102"/>
      <c r="AL277" s="102"/>
      <c r="AM277" s="102"/>
      <c r="AN277" s="102"/>
      <c r="AO277" s="19">
        <f t="shared" si="31"/>
        <v>21600</v>
      </c>
    </row>
    <row r="278" spans="1:41" s="1" customFormat="1" ht="63" hidden="1" customHeight="1" x14ac:dyDescent="0.25">
      <c r="A278" s="1258"/>
      <c r="B278" s="1493"/>
      <c r="C278" s="1310"/>
      <c r="D278" s="64" t="s">
        <v>494</v>
      </c>
      <c r="E278" s="835">
        <v>3</v>
      </c>
      <c r="F278" s="836">
        <v>2</v>
      </c>
      <c r="G278" s="836">
        <v>2</v>
      </c>
      <c r="H278" s="836">
        <v>2</v>
      </c>
      <c r="I278" s="836">
        <v>2</v>
      </c>
      <c r="J278" s="836">
        <v>2</v>
      </c>
      <c r="K278" s="836">
        <v>2</v>
      </c>
      <c r="L278" s="836">
        <v>2</v>
      </c>
      <c r="M278" s="836">
        <v>2</v>
      </c>
      <c r="N278" s="836">
        <v>2</v>
      </c>
      <c r="O278" s="836">
        <v>2</v>
      </c>
      <c r="P278" s="836">
        <v>2</v>
      </c>
      <c r="Q278" s="836">
        <v>2</v>
      </c>
      <c r="R278" s="813"/>
      <c r="S278" s="1568"/>
      <c r="T278" s="172" t="s">
        <v>150</v>
      </c>
      <c r="U278" s="519" t="s">
        <v>487</v>
      </c>
      <c r="V278" s="441" t="s">
        <v>156</v>
      </c>
      <c r="W278" s="442" t="s">
        <v>248</v>
      </c>
      <c r="X278" s="445">
        <v>7200</v>
      </c>
      <c r="Y278" s="257"/>
      <c r="Z278" s="257"/>
      <c r="AA278" s="257"/>
      <c r="AB278" s="102"/>
      <c r="AC278" s="102"/>
      <c r="AD278" s="102"/>
      <c r="AE278" s="102">
        <f>+X278</f>
        <v>7200</v>
      </c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9">
        <f t="shared" si="31"/>
        <v>7200</v>
      </c>
    </row>
    <row r="279" spans="1:41" s="1" customFormat="1" ht="63" hidden="1" customHeight="1" x14ac:dyDescent="0.25">
      <c r="A279" s="1258"/>
      <c r="B279" s="1493"/>
      <c r="C279" s="1310"/>
      <c r="D279" s="64" t="s">
        <v>495</v>
      </c>
      <c r="E279" s="835">
        <v>24</v>
      </c>
      <c r="F279" s="836">
        <v>3</v>
      </c>
      <c r="G279" s="836">
        <v>3</v>
      </c>
      <c r="H279" s="836">
        <v>3</v>
      </c>
      <c r="I279" s="836">
        <v>3</v>
      </c>
      <c r="J279" s="836">
        <v>3</v>
      </c>
      <c r="K279" s="836">
        <v>3</v>
      </c>
      <c r="L279" s="836">
        <v>3</v>
      </c>
      <c r="M279" s="836">
        <v>3</v>
      </c>
      <c r="N279" s="836">
        <v>3</v>
      </c>
      <c r="O279" s="836">
        <v>3</v>
      </c>
      <c r="P279" s="836">
        <v>3</v>
      </c>
      <c r="Q279" s="836">
        <v>3</v>
      </c>
      <c r="R279" s="813"/>
      <c r="S279" s="1568"/>
      <c r="T279" s="172" t="s">
        <v>151</v>
      </c>
      <c r="U279" s="815" t="s">
        <v>488</v>
      </c>
      <c r="V279" s="822" t="s">
        <v>74</v>
      </c>
      <c r="W279" s="545" t="s">
        <v>236</v>
      </c>
      <c r="X279" s="535">
        <v>11261.77</v>
      </c>
      <c r="Y279" s="353">
        <f>+X279*0.12</f>
        <v>1351.4123999999999</v>
      </c>
      <c r="Z279" s="353">
        <f>+X279+Y279</f>
        <v>12613.1824</v>
      </c>
      <c r="AA279" s="462">
        <v>43663</v>
      </c>
      <c r="AB279" s="257" t="s">
        <v>767</v>
      </c>
      <c r="AC279" s="257" t="s">
        <v>767</v>
      </c>
      <c r="AD279" s="102"/>
      <c r="AE279" s="102"/>
      <c r="AF279" s="102"/>
      <c r="AG279" s="102"/>
      <c r="AH279" s="102"/>
      <c r="AI279" s="102"/>
      <c r="AJ279" s="102"/>
      <c r="AK279" s="102">
        <f>+X279</f>
        <v>11261.77</v>
      </c>
      <c r="AL279" s="102"/>
      <c r="AM279" s="102"/>
      <c r="AN279" s="102"/>
      <c r="AO279" s="19" t="e">
        <f t="shared" si="31"/>
        <v>#VALUE!</v>
      </c>
    </row>
    <row r="280" spans="1:41" s="1" customFormat="1" ht="63" hidden="1" customHeight="1" x14ac:dyDescent="0.25">
      <c r="A280" s="1258"/>
      <c r="B280" s="1493"/>
      <c r="C280" s="1310"/>
      <c r="D280" s="64" t="s">
        <v>496</v>
      </c>
      <c r="E280" s="835">
        <v>2</v>
      </c>
      <c r="F280" s="836"/>
      <c r="G280" s="836"/>
      <c r="H280" s="836"/>
      <c r="I280" s="836"/>
      <c r="J280" s="836"/>
      <c r="K280" s="836">
        <v>1</v>
      </c>
      <c r="L280" s="836"/>
      <c r="M280" s="836"/>
      <c r="N280" s="836"/>
      <c r="O280" s="836"/>
      <c r="P280" s="836"/>
      <c r="Q280" s="836">
        <v>1</v>
      </c>
      <c r="R280" s="785"/>
      <c r="S280" s="1568"/>
      <c r="T280" s="171" t="s">
        <v>152</v>
      </c>
      <c r="U280" s="519" t="s">
        <v>489</v>
      </c>
      <c r="V280" s="441" t="s">
        <v>156</v>
      </c>
      <c r="W280" s="442" t="s">
        <v>248</v>
      </c>
      <c r="X280" s="445">
        <v>2400</v>
      </c>
      <c r="Y280" s="257"/>
      <c r="Z280" s="257"/>
      <c r="AA280" s="257"/>
      <c r="AB280" s="102"/>
      <c r="AC280" s="102"/>
      <c r="AD280" s="102"/>
      <c r="AE280" s="102">
        <v>2400</v>
      </c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9">
        <f t="shared" si="31"/>
        <v>2400</v>
      </c>
    </row>
    <row r="281" spans="1:41" s="1" customFormat="1" ht="63" hidden="1" customHeight="1" x14ac:dyDescent="0.25">
      <c r="A281" s="1258"/>
      <c r="B281" s="1493"/>
      <c r="C281" s="1310"/>
      <c r="D281" s="1504" t="s">
        <v>497</v>
      </c>
      <c r="E281" s="1508">
        <v>52</v>
      </c>
      <c r="F281" s="1311">
        <v>0</v>
      </c>
      <c r="G281" s="1311">
        <v>9</v>
      </c>
      <c r="H281" s="1311">
        <v>7</v>
      </c>
      <c r="I281" s="1311">
        <v>1</v>
      </c>
      <c r="J281" s="1311">
        <v>5</v>
      </c>
      <c r="K281" s="1311">
        <v>0</v>
      </c>
      <c r="L281" s="1311">
        <v>5</v>
      </c>
      <c r="M281" s="1311">
        <v>5</v>
      </c>
      <c r="N281" s="1311">
        <v>5</v>
      </c>
      <c r="O281" s="1311">
        <v>5</v>
      </c>
      <c r="P281" s="1311">
        <v>5</v>
      </c>
      <c r="Q281" s="1311">
        <v>5</v>
      </c>
      <c r="R281" s="813"/>
      <c r="S281" s="1568"/>
      <c r="T281" s="1536" t="s">
        <v>203</v>
      </c>
      <c r="U281" s="519" t="s">
        <v>490</v>
      </c>
      <c r="V281" s="441" t="s">
        <v>156</v>
      </c>
      <c r="W281" s="442" t="s">
        <v>248</v>
      </c>
      <c r="X281" s="445">
        <v>2400</v>
      </c>
      <c r="Y281" s="257"/>
      <c r="Z281" s="257"/>
      <c r="AA281" s="257"/>
      <c r="AB281" s="102"/>
      <c r="AC281" s="102"/>
      <c r="AD281" s="102"/>
      <c r="AE281" s="102">
        <v>2400</v>
      </c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9">
        <f t="shared" si="31"/>
        <v>2400</v>
      </c>
    </row>
    <row r="282" spans="1:41" s="1" customFormat="1" ht="63" hidden="1" customHeight="1" thickBot="1" x14ac:dyDescent="0.25">
      <c r="A282" s="1258"/>
      <c r="B282" s="1493"/>
      <c r="C282" s="1310"/>
      <c r="D282" s="1569"/>
      <c r="E282" s="1570"/>
      <c r="F282" s="1312"/>
      <c r="G282" s="1312"/>
      <c r="H282" s="1312"/>
      <c r="I282" s="1312"/>
      <c r="J282" s="1312"/>
      <c r="K282" s="1312"/>
      <c r="L282" s="1312"/>
      <c r="M282" s="1312"/>
      <c r="N282" s="1312"/>
      <c r="O282" s="1312"/>
      <c r="P282" s="1312"/>
      <c r="Q282" s="1312"/>
      <c r="R282" s="772"/>
      <c r="S282" s="1568"/>
      <c r="T282" s="1501"/>
      <c r="U282" s="519" t="s">
        <v>491</v>
      </c>
      <c r="V282" s="566" t="s">
        <v>156</v>
      </c>
      <c r="W282" s="579" t="s">
        <v>248</v>
      </c>
      <c r="X282" s="520">
        <v>2400</v>
      </c>
      <c r="Y282" s="373"/>
      <c r="Z282" s="373"/>
      <c r="AA282" s="373"/>
      <c r="AB282" s="104"/>
      <c r="AC282" s="104"/>
      <c r="AD282" s="104"/>
      <c r="AE282" s="104">
        <v>2400</v>
      </c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9">
        <f t="shared" si="31"/>
        <v>2400</v>
      </c>
    </row>
    <row r="283" spans="1:41" s="1" customFormat="1" ht="63" hidden="1" customHeight="1" x14ac:dyDescent="0.25">
      <c r="A283" s="1258"/>
      <c r="B283" s="1554" t="s">
        <v>499</v>
      </c>
      <c r="C283" s="1310"/>
      <c r="D283" s="67" t="s">
        <v>182</v>
      </c>
      <c r="E283" s="174">
        <v>5.1000000000000004E-3</v>
      </c>
      <c r="F283" s="175">
        <v>5.1000000000000004E-3</v>
      </c>
      <c r="G283" s="175">
        <v>5.1000000000000004E-3</v>
      </c>
      <c r="H283" s="175">
        <v>5.1000000000000004E-3</v>
      </c>
      <c r="I283" s="175">
        <v>5.1000000000000004E-3</v>
      </c>
      <c r="J283" s="175">
        <v>5.1000000000000004E-3</v>
      </c>
      <c r="K283" s="175">
        <v>5.1000000000000004E-3</v>
      </c>
      <c r="L283" s="175">
        <v>5.1000000000000004E-3</v>
      </c>
      <c r="M283" s="175">
        <v>5.1000000000000004E-3</v>
      </c>
      <c r="N283" s="175">
        <v>5.1000000000000004E-3</v>
      </c>
      <c r="O283" s="175">
        <v>5.1000000000000004E-3</v>
      </c>
      <c r="P283" s="175">
        <v>5.1000000000000004E-3</v>
      </c>
      <c r="Q283" s="175">
        <v>5.1000000000000004E-3</v>
      </c>
      <c r="R283" s="800"/>
      <c r="S283" s="1492" t="s">
        <v>500</v>
      </c>
      <c r="T283" s="176" t="s">
        <v>437</v>
      </c>
      <c r="U283" s="519" t="s">
        <v>501</v>
      </c>
      <c r="V283" s="589" t="s">
        <v>60</v>
      </c>
      <c r="W283" s="572" t="s">
        <v>699</v>
      </c>
      <c r="X283" s="431">
        <v>10890</v>
      </c>
      <c r="Y283" s="431"/>
      <c r="Z283" s="431"/>
      <c r="AA283" s="431"/>
      <c r="AB283" s="636" t="s">
        <v>816</v>
      </c>
      <c r="AC283" s="636" t="s">
        <v>816</v>
      </c>
      <c r="AD283" s="152"/>
      <c r="AE283" s="152"/>
      <c r="AF283" s="152"/>
      <c r="AG283" s="152">
        <v>14520</v>
      </c>
      <c r="AH283" s="152"/>
      <c r="AI283" s="152"/>
      <c r="AJ283" s="152"/>
      <c r="AK283" s="152"/>
      <c r="AL283" s="152"/>
      <c r="AM283" s="152"/>
      <c r="AN283" s="153"/>
      <c r="AO283" s="19" t="e">
        <f t="shared" si="31"/>
        <v>#VALUE!</v>
      </c>
    </row>
    <row r="284" spans="1:41" s="1" customFormat="1" ht="63" hidden="1" customHeight="1" x14ac:dyDescent="0.25">
      <c r="A284" s="1258"/>
      <c r="B284" s="1555"/>
      <c r="C284" s="1310"/>
      <c r="D284" s="1452" t="s">
        <v>186</v>
      </c>
      <c r="E284" s="1579">
        <v>4.1000000000000003E-3</v>
      </c>
      <c r="F284" s="1576">
        <v>4.1000000000000003E-3</v>
      </c>
      <c r="G284" s="1576">
        <v>4.1000000000000003E-3</v>
      </c>
      <c r="H284" s="1576">
        <v>4.1000000000000003E-3</v>
      </c>
      <c r="I284" s="1576">
        <v>4.1000000000000003E-3</v>
      </c>
      <c r="J284" s="1576">
        <v>4.1000000000000003E-3</v>
      </c>
      <c r="K284" s="1576">
        <v>4.1000000000000003E-3</v>
      </c>
      <c r="L284" s="1576">
        <v>4.1000000000000003E-3</v>
      </c>
      <c r="M284" s="1576">
        <v>4.1000000000000003E-3</v>
      </c>
      <c r="N284" s="1576">
        <v>4.1000000000000003E-3</v>
      </c>
      <c r="O284" s="1576">
        <v>4.1000000000000003E-3</v>
      </c>
      <c r="P284" s="1576">
        <v>4.1000000000000003E-3</v>
      </c>
      <c r="Q284" s="1576">
        <v>4.1000000000000003E-3</v>
      </c>
      <c r="R284" s="813"/>
      <c r="S284" s="1493"/>
      <c r="T284" s="1577" t="s">
        <v>149</v>
      </c>
      <c r="U284" s="471" t="s">
        <v>808</v>
      </c>
      <c r="V284" s="509" t="s">
        <v>156</v>
      </c>
      <c r="W284" s="580" t="s">
        <v>157</v>
      </c>
      <c r="X284" s="501">
        <v>36000</v>
      </c>
      <c r="Y284" s="574">
        <f>+X284*0.12</f>
        <v>4320</v>
      </c>
      <c r="Z284" s="574">
        <f>+X284+Y284</f>
        <v>40320</v>
      </c>
      <c r="AA284" s="512">
        <v>44177</v>
      </c>
      <c r="AB284" s="574" t="s">
        <v>799</v>
      </c>
      <c r="AC284" s="574" t="s">
        <v>799</v>
      </c>
      <c r="AD284" s="102"/>
      <c r="AE284" s="102"/>
      <c r="AF284" s="102"/>
      <c r="AG284" s="102"/>
      <c r="AH284" s="102"/>
      <c r="AI284" s="102"/>
      <c r="AJ284" s="102">
        <v>40320</v>
      </c>
      <c r="AK284" s="102"/>
      <c r="AL284" s="102"/>
      <c r="AM284" s="102"/>
      <c r="AN284" s="103"/>
      <c r="AO284" s="19" t="e">
        <f t="shared" si="31"/>
        <v>#VALUE!</v>
      </c>
    </row>
    <row r="285" spans="1:41" s="1" customFormat="1" ht="63" hidden="1" customHeight="1" x14ac:dyDescent="0.25">
      <c r="A285" s="1258"/>
      <c r="B285" s="1555"/>
      <c r="C285" s="1310"/>
      <c r="D285" s="1452"/>
      <c r="E285" s="1579"/>
      <c r="F285" s="1576"/>
      <c r="G285" s="1576"/>
      <c r="H285" s="1576"/>
      <c r="I285" s="1576"/>
      <c r="J285" s="1576"/>
      <c r="K285" s="1576"/>
      <c r="L285" s="1576"/>
      <c r="M285" s="1576"/>
      <c r="N285" s="1576"/>
      <c r="O285" s="1576"/>
      <c r="P285" s="1576"/>
      <c r="Q285" s="1576"/>
      <c r="R285" s="813"/>
      <c r="S285" s="1493"/>
      <c r="T285" s="1578"/>
      <c r="U285" s="834" t="s">
        <v>509</v>
      </c>
      <c r="V285" s="822" t="s">
        <v>74</v>
      </c>
      <c r="W285" s="545" t="s">
        <v>236</v>
      </c>
      <c r="X285" s="535">
        <v>22870.33</v>
      </c>
      <c r="Y285" s="353">
        <f>+X285*0.12</f>
        <v>2744.4396000000002</v>
      </c>
      <c r="Z285" s="353">
        <f>+X285+Y285</f>
        <v>25614.769600000003</v>
      </c>
      <c r="AA285" s="462">
        <v>43663</v>
      </c>
      <c r="AB285" s="257" t="s">
        <v>768</v>
      </c>
      <c r="AC285" s="257" t="s">
        <v>768</v>
      </c>
      <c r="AD285" s="102"/>
      <c r="AE285" s="102"/>
      <c r="AF285" s="102"/>
      <c r="AG285" s="102"/>
      <c r="AH285" s="102"/>
      <c r="AI285" s="102">
        <v>27000</v>
      </c>
      <c r="AJ285" s="102"/>
      <c r="AK285" s="102"/>
      <c r="AL285" s="102"/>
      <c r="AM285" s="102"/>
      <c r="AN285" s="103"/>
      <c r="AO285" s="19" t="e">
        <f t="shared" si="31"/>
        <v>#VALUE!</v>
      </c>
    </row>
    <row r="286" spans="1:41" s="1" customFormat="1" ht="63" hidden="1" customHeight="1" x14ac:dyDescent="0.25">
      <c r="A286" s="1258"/>
      <c r="B286" s="1555"/>
      <c r="C286" s="1310"/>
      <c r="D286" s="1452" t="s">
        <v>187</v>
      </c>
      <c r="E286" s="1471">
        <v>60</v>
      </c>
      <c r="F286" s="1499">
        <v>4</v>
      </c>
      <c r="G286" s="1499">
        <v>4</v>
      </c>
      <c r="H286" s="1499">
        <v>4</v>
      </c>
      <c r="I286" s="1499">
        <v>5</v>
      </c>
      <c r="J286" s="1499">
        <v>5</v>
      </c>
      <c r="K286" s="1499">
        <v>5</v>
      </c>
      <c r="L286" s="1499">
        <v>7</v>
      </c>
      <c r="M286" s="1499">
        <v>5</v>
      </c>
      <c r="N286" s="1499">
        <v>5</v>
      </c>
      <c r="O286" s="1499">
        <v>6</v>
      </c>
      <c r="P286" s="1499">
        <v>5</v>
      </c>
      <c r="Q286" s="1499">
        <v>5</v>
      </c>
      <c r="R286" s="785"/>
      <c r="S286" s="1493"/>
      <c r="T286" s="1580" t="s">
        <v>150</v>
      </c>
      <c r="U286" s="834" t="s">
        <v>502</v>
      </c>
      <c r="V286" s="822" t="s">
        <v>156</v>
      </c>
      <c r="W286" s="570" t="s">
        <v>157</v>
      </c>
      <c r="X286" s="535">
        <v>32143.85</v>
      </c>
      <c r="Y286" s="102">
        <f>+X286*0.12</f>
        <v>3857.2619999999997</v>
      </c>
      <c r="Z286" s="102">
        <f>+X286+Y286</f>
        <v>36001.112000000001</v>
      </c>
      <c r="AA286" s="462">
        <v>44105</v>
      </c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>
        <v>5000</v>
      </c>
      <c r="AM286" s="102"/>
      <c r="AN286" s="103"/>
      <c r="AO286" s="19">
        <f t="shared" si="31"/>
        <v>5000</v>
      </c>
    </row>
    <row r="287" spans="1:41" s="282" customFormat="1" ht="63" customHeight="1" x14ac:dyDescent="0.25">
      <c r="A287" s="1258"/>
      <c r="B287" s="1555"/>
      <c r="C287" s="1310"/>
      <c r="D287" s="1452"/>
      <c r="E287" s="1471"/>
      <c r="F287" s="1499"/>
      <c r="G287" s="1499"/>
      <c r="H287" s="1499"/>
      <c r="I287" s="1499"/>
      <c r="J287" s="1499"/>
      <c r="K287" s="1499"/>
      <c r="L287" s="1499"/>
      <c r="M287" s="1499"/>
      <c r="N287" s="1499"/>
      <c r="O287" s="1499"/>
      <c r="P287" s="1499"/>
      <c r="Q287" s="1499"/>
      <c r="R287" s="813"/>
      <c r="S287" s="1493"/>
      <c r="T287" s="1581"/>
      <c r="U287" s="519" t="s">
        <v>698</v>
      </c>
      <c r="V287" s="441" t="s">
        <v>303</v>
      </c>
      <c r="W287" s="444" t="s">
        <v>324</v>
      </c>
      <c r="X287" s="445"/>
      <c r="Y287" s="445"/>
      <c r="Z287" s="445"/>
      <c r="AA287" s="257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>
        <v>12000</v>
      </c>
      <c r="AL287" s="102"/>
      <c r="AM287" s="102"/>
      <c r="AN287" s="103"/>
      <c r="AO287" s="19">
        <f t="shared" si="31"/>
        <v>12000</v>
      </c>
    </row>
    <row r="288" spans="1:41" s="1" customFormat="1" ht="63" hidden="1" customHeight="1" x14ac:dyDescent="0.25">
      <c r="A288" s="1258"/>
      <c r="B288" s="1555"/>
      <c r="C288" s="1310"/>
      <c r="D288" s="1452" t="s">
        <v>215</v>
      </c>
      <c r="E288" s="1471">
        <v>90</v>
      </c>
      <c r="F288" s="1499">
        <v>6</v>
      </c>
      <c r="G288" s="1499">
        <v>6</v>
      </c>
      <c r="H288" s="1499">
        <v>8</v>
      </c>
      <c r="I288" s="1499">
        <v>6</v>
      </c>
      <c r="J288" s="1499">
        <v>9</v>
      </c>
      <c r="K288" s="1499">
        <v>6</v>
      </c>
      <c r="L288" s="1499">
        <v>8</v>
      </c>
      <c r="M288" s="1499">
        <v>10</v>
      </c>
      <c r="N288" s="1499">
        <v>9</v>
      </c>
      <c r="O288" s="1499">
        <v>9</v>
      </c>
      <c r="P288" s="1499">
        <v>5</v>
      </c>
      <c r="Q288" s="1499">
        <v>8</v>
      </c>
      <c r="R288" s="813"/>
      <c r="S288" s="1493"/>
      <c r="T288" s="1580" t="s">
        <v>151</v>
      </c>
      <c r="U288" s="834" t="s">
        <v>503</v>
      </c>
      <c r="V288" s="822" t="s">
        <v>74</v>
      </c>
      <c r="W288" s="545" t="s">
        <v>236</v>
      </c>
      <c r="X288" s="535">
        <v>2000</v>
      </c>
      <c r="Y288" s="353">
        <f>+X288*0.12</f>
        <v>240</v>
      </c>
      <c r="Z288" s="353">
        <f>+X288+Y288</f>
        <v>2240</v>
      </c>
      <c r="AA288" s="462">
        <v>43820</v>
      </c>
      <c r="AB288" s="257" t="s">
        <v>769</v>
      </c>
      <c r="AC288" s="257" t="s">
        <v>769</v>
      </c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3"/>
      <c r="AO288" s="19" t="e">
        <f t="shared" si="31"/>
        <v>#VALUE!</v>
      </c>
    </row>
    <row r="289" spans="1:41" s="1" customFormat="1" ht="63" hidden="1" customHeight="1" x14ac:dyDescent="0.25">
      <c r="A289" s="1258"/>
      <c r="B289" s="1555"/>
      <c r="C289" s="1310"/>
      <c r="D289" s="1452"/>
      <c r="E289" s="1471"/>
      <c r="F289" s="1499"/>
      <c r="G289" s="1499"/>
      <c r="H289" s="1499"/>
      <c r="I289" s="1499"/>
      <c r="J289" s="1499"/>
      <c r="K289" s="1499"/>
      <c r="L289" s="1499"/>
      <c r="M289" s="1499"/>
      <c r="N289" s="1499"/>
      <c r="O289" s="1499"/>
      <c r="P289" s="1499"/>
      <c r="Q289" s="1499"/>
      <c r="R289" s="813"/>
      <c r="S289" s="1493"/>
      <c r="T289" s="1581"/>
      <c r="U289" s="471" t="s">
        <v>504</v>
      </c>
      <c r="V289" s="509" t="s">
        <v>156</v>
      </c>
      <c r="W289" s="580" t="s">
        <v>157</v>
      </c>
      <c r="X289" s="501">
        <v>24000</v>
      </c>
      <c r="Y289" s="574">
        <f>+X289*0.12</f>
        <v>2880</v>
      </c>
      <c r="Z289" s="574">
        <f>+X289+Y289</f>
        <v>26880</v>
      </c>
      <c r="AA289" s="512">
        <v>44179</v>
      </c>
      <c r="AB289" s="574" t="s">
        <v>799</v>
      </c>
      <c r="AC289" s="574" t="s">
        <v>799</v>
      </c>
      <c r="AD289" s="102"/>
      <c r="AE289" s="102"/>
      <c r="AF289" s="102"/>
      <c r="AG289" s="102"/>
      <c r="AH289" s="102"/>
      <c r="AI289" s="102"/>
      <c r="AJ289" s="102"/>
      <c r="AK289" s="102">
        <v>30000</v>
      </c>
      <c r="AL289" s="102"/>
      <c r="AM289" s="102"/>
      <c r="AN289" s="103"/>
      <c r="AO289" s="19" t="e">
        <f t="shared" si="31"/>
        <v>#VALUE!</v>
      </c>
    </row>
    <row r="290" spans="1:41" s="1" customFormat="1" ht="63" hidden="1" customHeight="1" x14ac:dyDescent="0.25">
      <c r="A290" s="1258"/>
      <c r="B290" s="1555"/>
      <c r="C290" s="1310"/>
      <c r="D290" s="1452" t="s">
        <v>317</v>
      </c>
      <c r="E290" s="1471">
        <v>4</v>
      </c>
      <c r="F290" s="1499"/>
      <c r="G290" s="1499"/>
      <c r="H290" s="1499">
        <v>1</v>
      </c>
      <c r="I290" s="1499"/>
      <c r="J290" s="1499"/>
      <c r="K290" s="1499">
        <v>1</v>
      </c>
      <c r="L290" s="1499"/>
      <c r="M290" s="1499"/>
      <c r="N290" s="1499">
        <v>1</v>
      </c>
      <c r="O290" s="1499"/>
      <c r="P290" s="1499"/>
      <c r="Q290" s="1499">
        <v>1</v>
      </c>
      <c r="R290" s="813"/>
      <c r="S290" s="1493"/>
      <c r="T290" s="1580" t="s">
        <v>152</v>
      </c>
      <c r="U290" s="519" t="s">
        <v>505</v>
      </c>
      <c r="V290" s="455" t="s">
        <v>60</v>
      </c>
      <c r="W290" s="572" t="s">
        <v>699</v>
      </c>
      <c r="X290" s="445">
        <v>1200</v>
      </c>
      <c r="Y290" s="257"/>
      <c r="Z290" s="257"/>
      <c r="AA290" s="257"/>
      <c r="AB290" s="102"/>
      <c r="AC290" s="102"/>
      <c r="AD290" s="102"/>
      <c r="AE290" s="102"/>
      <c r="AF290" s="102"/>
      <c r="AG290" s="102"/>
      <c r="AH290" s="102"/>
      <c r="AI290" s="102">
        <v>1200</v>
      </c>
      <c r="AJ290" s="102"/>
      <c r="AK290" s="102"/>
      <c r="AL290" s="102"/>
      <c r="AM290" s="102"/>
      <c r="AN290" s="103"/>
      <c r="AO290" s="19">
        <f t="shared" si="31"/>
        <v>1200</v>
      </c>
    </row>
    <row r="291" spans="1:41" s="1" customFormat="1" ht="63" hidden="1" customHeight="1" x14ac:dyDescent="0.25">
      <c r="A291" s="1258"/>
      <c r="B291" s="1590"/>
      <c r="C291" s="1310"/>
      <c r="D291" s="1452"/>
      <c r="E291" s="1471"/>
      <c r="F291" s="1499"/>
      <c r="G291" s="1499"/>
      <c r="H291" s="1499"/>
      <c r="I291" s="1499"/>
      <c r="J291" s="1499"/>
      <c r="K291" s="1499"/>
      <c r="L291" s="1499"/>
      <c r="M291" s="1499"/>
      <c r="N291" s="1499"/>
      <c r="O291" s="1499"/>
      <c r="P291" s="1499"/>
      <c r="Q291" s="1499"/>
      <c r="R291" s="813"/>
      <c r="S291" s="1494"/>
      <c r="T291" s="1581"/>
      <c r="U291" s="803" t="s">
        <v>506</v>
      </c>
      <c r="V291" s="824" t="s">
        <v>65</v>
      </c>
      <c r="W291" s="786" t="s">
        <v>250</v>
      </c>
      <c r="X291" s="781">
        <v>20000</v>
      </c>
      <c r="Y291" s="781"/>
      <c r="Z291" s="781"/>
      <c r="AA291" s="781"/>
      <c r="AB291" s="102"/>
      <c r="AC291" s="102"/>
      <c r="AD291" s="102"/>
      <c r="AE291" s="102"/>
      <c r="AF291" s="102"/>
      <c r="AG291" s="102"/>
      <c r="AH291" s="102"/>
      <c r="AI291" s="102"/>
      <c r="AJ291" s="102">
        <v>20000</v>
      </c>
      <c r="AK291" s="102"/>
      <c r="AL291" s="102"/>
      <c r="AM291" s="102"/>
      <c r="AN291" s="103"/>
      <c r="AO291" s="19">
        <f t="shared" si="31"/>
        <v>20000</v>
      </c>
    </row>
    <row r="292" spans="1:41" s="1" customFormat="1" ht="63" hidden="1" customHeight="1" x14ac:dyDescent="0.25">
      <c r="A292" s="1258"/>
      <c r="B292" s="1555"/>
      <c r="C292" s="1310"/>
      <c r="D292" s="1452" t="s">
        <v>200</v>
      </c>
      <c r="E292" s="1471">
        <v>90</v>
      </c>
      <c r="F292" s="1499">
        <v>8</v>
      </c>
      <c r="G292" s="1499">
        <v>8</v>
      </c>
      <c r="H292" s="1499">
        <v>7</v>
      </c>
      <c r="I292" s="1499">
        <v>6</v>
      </c>
      <c r="J292" s="1499">
        <v>7</v>
      </c>
      <c r="K292" s="1499">
        <v>7</v>
      </c>
      <c r="L292" s="1499">
        <v>9</v>
      </c>
      <c r="M292" s="1499">
        <v>6</v>
      </c>
      <c r="N292" s="1499">
        <v>8</v>
      </c>
      <c r="O292" s="1499">
        <v>8</v>
      </c>
      <c r="P292" s="1499">
        <v>8</v>
      </c>
      <c r="Q292" s="1499">
        <v>8</v>
      </c>
      <c r="R292" s="785"/>
      <c r="S292" s="1493"/>
      <c r="T292" s="825" t="s">
        <v>203</v>
      </c>
      <c r="U292" s="519" t="s">
        <v>507</v>
      </c>
      <c r="V292" s="441" t="s">
        <v>156</v>
      </c>
      <c r="W292" s="572" t="s">
        <v>157</v>
      </c>
      <c r="X292" s="445">
        <v>1200</v>
      </c>
      <c r="Y292" s="257"/>
      <c r="Z292" s="257"/>
      <c r="AA292" s="257"/>
      <c r="AB292" s="102"/>
      <c r="AC292" s="102"/>
      <c r="AD292" s="102"/>
      <c r="AE292" s="102">
        <v>1200</v>
      </c>
      <c r="AF292" s="102"/>
      <c r="AG292" s="102"/>
      <c r="AH292" s="102"/>
      <c r="AI292" s="102"/>
      <c r="AJ292" s="102"/>
      <c r="AK292" s="102"/>
      <c r="AL292" s="102"/>
      <c r="AM292" s="102"/>
      <c r="AN292" s="103"/>
      <c r="AO292" s="19">
        <f t="shared" si="31"/>
        <v>1200</v>
      </c>
    </row>
    <row r="293" spans="1:41" s="1" customFormat="1" ht="63" hidden="1" customHeight="1" thickBot="1" x14ac:dyDescent="0.25">
      <c r="A293" s="1258"/>
      <c r="B293" s="1555"/>
      <c r="C293" s="1310"/>
      <c r="D293" s="1504"/>
      <c r="E293" s="1508"/>
      <c r="F293" s="1311"/>
      <c r="G293" s="1311"/>
      <c r="H293" s="1311"/>
      <c r="I293" s="1311"/>
      <c r="J293" s="1311"/>
      <c r="K293" s="1311"/>
      <c r="L293" s="1311"/>
      <c r="M293" s="1311"/>
      <c r="N293" s="1311"/>
      <c r="O293" s="1311"/>
      <c r="P293" s="1311"/>
      <c r="Q293" s="1311"/>
      <c r="R293" s="772"/>
      <c r="S293" s="1493"/>
      <c r="T293" s="772"/>
      <c r="U293" s="519" t="s">
        <v>508</v>
      </c>
      <c r="V293" s="566" t="s">
        <v>156</v>
      </c>
      <c r="W293" s="840" t="s">
        <v>157</v>
      </c>
      <c r="X293" s="520">
        <v>18000</v>
      </c>
      <c r="Y293" s="373"/>
      <c r="Z293" s="373"/>
      <c r="AA293" s="373"/>
      <c r="AB293" s="104"/>
      <c r="AC293" s="104"/>
      <c r="AD293" s="104"/>
      <c r="AE293" s="104"/>
      <c r="AF293" s="104">
        <v>18000</v>
      </c>
      <c r="AG293" s="104"/>
      <c r="AH293" s="104"/>
      <c r="AI293" s="104"/>
      <c r="AJ293" s="104"/>
      <c r="AK293" s="104"/>
      <c r="AL293" s="104"/>
      <c r="AM293" s="104"/>
      <c r="AN293" s="105"/>
      <c r="AO293" s="19">
        <f t="shared" si="31"/>
        <v>18000</v>
      </c>
    </row>
    <row r="294" spans="1:41" s="1" customFormat="1" ht="63" hidden="1" customHeight="1" x14ac:dyDescent="0.25">
      <c r="A294" s="1258"/>
      <c r="B294" s="1554" t="s">
        <v>514</v>
      </c>
      <c r="C294" s="1310"/>
      <c r="D294" s="67" t="s">
        <v>510</v>
      </c>
      <c r="E294" s="178">
        <v>7.1999999999999998E-3</v>
      </c>
      <c r="F294" s="72">
        <v>7.1999999999999998E-3</v>
      </c>
      <c r="G294" s="72">
        <v>7.1999999999999998E-3</v>
      </c>
      <c r="H294" s="72">
        <v>7.1999999999999998E-3</v>
      </c>
      <c r="I294" s="72">
        <v>7.1999999999999998E-3</v>
      </c>
      <c r="J294" s="72">
        <v>7.1999999999999998E-3</v>
      </c>
      <c r="K294" s="72">
        <v>7.1999999999999998E-3</v>
      </c>
      <c r="L294" s="72">
        <v>7.1999999999999998E-3</v>
      </c>
      <c r="M294" s="72">
        <v>7.1999999999999998E-3</v>
      </c>
      <c r="N294" s="72">
        <v>7.1999999999999998E-3</v>
      </c>
      <c r="O294" s="72">
        <v>7.1999999999999998E-3</v>
      </c>
      <c r="P294" s="72">
        <v>7.1999999999999998E-3</v>
      </c>
      <c r="Q294" s="72">
        <v>7.1999999999999998E-3</v>
      </c>
      <c r="R294" s="800"/>
      <c r="S294" s="1492" t="s">
        <v>515</v>
      </c>
      <c r="T294" s="839" t="s">
        <v>146</v>
      </c>
      <c r="U294" s="465" t="s">
        <v>520</v>
      </c>
      <c r="V294" s="821" t="s">
        <v>60</v>
      </c>
      <c r="W294" s="625" t="s">
        <v>699</v>
      </c>
      <c r="X294" s="629">
        <v>5488.56</v>
      </c>
      <c r="Y294" s="257">
        <f>+X294*0.12</f>
        <v>658.62720000000002</v>
      </c>
      <c r="Z294" s="257">
        <f>+X294+Y294</f>
        <v>6147.1872000000003</v>
      </c>
      <c r="AA294" s="507">
        <v>43951</v>
      </c>
      <c r="AB294" s="152" t="s">
        <v>817</v>
      </c>
      <c r="AC294" s="152" t="s">
        <v>817</v>
      </c>
      <c r="AD294" s="152"/>
      <c r="AE294" s="152"/>
      <c r="AF294" s="152">
        <v>6147.12</v>
      </c>
      <c r="AG294" s="152"/>
      <c r="AH294" s="152"/>
      <c r="AI294" s="152"/>
      <c r="AJ294" s="152"/>
      <c r="AK294" s="152"/>
      <c r="AL294" s="152"/>
      <c r="AM294" s="152"/>
      <c r="AN294" s="153"/>
      <c r="AO294" s="19" t="e">
        <f t="shared" si="31"/>
        <v>#VALUE!</v>
      </c>
    </row>
    <row r="295" spans="1:41" s="1" customFormat="1" ht="63" hidden="1" customHeight="1" x14ac:dyDescent="0.25">
      <c r="A295" s="1258"/>
      <c r="B295" s="1586"/>
      <c r="C295" s="1310"/>
      <c r="D295" s="45" t="s">
        <v>511</v>
      </c>
      <c r="E295" s="170">
        <v>9.5999999999999992E-3</v>
      </c>
      <c r="F295" s="169">
        <v>9.5999999999999992E-3</v>
      </c>
      <c r="G295" s="169">
        <v>9.5999999999999992E-3</v>
      </c>
      <c r="H295" s="169">
        <v>9.5999999999999992E-3</v>
      </c>
      <c r="I295" s="169">
        <v>9.5999999999999992E-3</v>
      </c>
      <c r="J295" s="169">
        <v>9.5999999999999992E-3</v>
      </c>
      <c r="K295" s="169">
        <v>9.5999999999999992E-3</v>
      </c>
      <c r="L295" s="169">
        <v>9.5999999999999992E-3</v>
      </c>
      <c r="M295" s="169">
        <v>9.5999999999999992E-3</v>
      </c>
      <c r="N295" s="169">
        <v>9.5999999999999992E-3</v>
      </c>
      <c r="O295" s="169">
        <v>9.5999999999999992E-3</v>
      </c>
      <c r="P295" s="169">
        <v>9.5999999999999992E-3</v>
      </c>
      <c r="Q295" s="169">
        <v>9.5999999999999992E-3</v>
      </c>
      <c r="R295" s="785"/>
      <c r="S295" s="1493"/>
      <c r="T295" s="797" t="s">
        <v>149</v>
      </c>
      <c r="U295" s="834" t="s">
        <v>809</v>
      </c>
      <c r="V295" s="569" t="s">
        <v>156</v>
      </c>
      <c r="W295" s="570" t="s">
        <v>157</v>
      </c>
      <c r="X295" s="535">
        <v>46800</v>
      </c>
      <c r="Y295" s="102">
        <f>+X295*0.12</f>
        <v>5616</v>
      </c>
      <c r="Z295" s="102">
        <f>+X295+Y295</f>
        <v>52416</v>
      </c>
      <c r="AA295" s="462">
        <v>44163</v>
      </c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>
        <v>52416</v>
      </c>
      <c r="AN295" s="109"/>
      <c r="AO295" s="19">
        <f t="shared" si="31"/>
        <v>52416</v>
      </c>
    </row>
    <row r="296" spans="1:41" s="1" customFormat="1" ht="63" hidden="1" customHeight="1" x14ac:dyDescent="0.25">
      <c r="A296" s="1258"/>
      <c r="B296" s="1586"/>
      <c r="C296" s="1310"/>
      <c r="D296" s="1504" t="s">
        <v>379</v>
      </c>
      <c r="E296" s="1508">
        <f>+F296+G296+H296+I296+J296+K296+L296+M296+N296+O296+P296+Q296</f>
        <v>25</v>
      </c>
      <c r="F296" s="1311">
        <v>0</v>
      </c>
      <c r="G296" s="1311">
        <v>3</v>
      </c>
      <c r="H296" s="1311">
        <v>3</v>
      </c>
      <c r="I296" s="1311">
        <v>2</v>
      </c>
      <c r="J296" s="1311">
        <v>2</v>
      </c>
      <c r="K296" s="1311">
        <v>2</v>
      </c>
      <c r="L296" s="1311">
        <v>2</v>
      </c>
      <c r="M296" s="1311">
        <v>3</v>
      </c>
      <c r="N296" s="1311">
        <v>2</v>
      </c>
      <c r="O296" s="1311">
        <v>2</v>
      </c>
      <c r="P296" s="1311">
        <v>2</v>
      </c>
      <c r="Q296" s="1311">
        <v>2</v>
      </c>
      <c r="R296" s="785"/>
      <c r="S296" s="1493"/>
      <c r="T296" s="1501" t="s">
        <v>150</v>
      </c>
      <c r="U296" s="834" t="s">
        <v>516</v>
      </c>
      <c r="V296" s="569" t="s">
        <v>156</v>
      </c>
      <c r="W296" s="570" t="s">
        <v>157</v>
      </c>
      <c r="X296" s="535">
        <v>18000</v>
      </c>
      <c r="Y296" s="102">
        <f>+X296*0.12</f>
        <v>2160</v>
      </c>
      <c r="Z296" s="102">
        <f>+X296+Y296</f>
        <v>20160</v>
      </c>
      <c r="AA296" s="462">
        <v>44059</v>
      </c>
      <c r="AB296" s="102"/>
      <c r="AC296" s="102"/>
      <c r="AD296" s="102"/>
      <c r="AE296" s="102"/>
      <c r="AF296" s="102"/>
      <c r="AG296" s="102"/>
      <c r="AH296" s="102"/>
      <c r="AI296" s="102"/>
      <c r="AJ296" s="102">
        <v>27600</v>
      </c>
      <c r="AK296" s="102"/>
      <c r="AL296" s="102"/>
      <c r="AM296" s="102"/>
      <c r="AN296" s="791"/>
      <c r="AO296" s="19">
        <f t="shared" si="31"/>
        <v>27600</v>
      </c>
    </row>
    <row r="297" spans="1:41" s="282" customFormat="1" ht="60" x14ac:dyDescent="0.25">
      <c r="A297" s="1258"/>
      <c r="B297" s="1586"/>
      <c r="C297" s="1310"/>
      <c r="D297" s="1366"/>
      <c r="E297" s="1589"/>
      <c r="F297" s="1582"/>
      <c r="G297" s="1582"/>
      <c r="H297" s="1582"/>
      <c r="I297" s="1582"/>
      <c r="J297" s="1582"/>
      <c r="K297" s="1582"/>
      <c r="L297" s="1582"/>
      <c r="M297" s="1582"/>
      <c r="N297" s="1582"/>
      <c r="O297" s="1582"/>
      <c r="P297" s="1582"/>
      <c r="Q297" s="1582"/>
      <c r="R297" s="785"/>
      <c r="S297" s="1493"/>
      <c r="T297" s="1583"/>
      <c r="U297" s="519" t="s">
        <v>521</v>
      </c>
      <c r="V297" s="571" t="s">
        <v>303</v>
      </c>
      <c r="W297" s="572" t="s">
        <v>324</v>
      </c>
      <c r="X297" s="445"/>
      <c r="Y297" s="428">
        <f>+X297*0.12</f>
        <v>0</v>
      </c>
      <c r="Z297" s="428">
        <f>+X297+Y297</f>
        <v>0</v>
      </c>
      <c r="AA297" s="257"/>
      <c r="AB297" s="102"/>
      <c r="AC297" s="102"/>
      <c r="AD297" s="102"/>
      <c r="AE297" s="102"/>
      <c r="AF297" s="102"/>
      <c r="AG297" s="102"/>
      <c r="AH297" s="102"/>
      <c r="AI297" s="102"/>
      <c r="AJ297" s="102">
        <f>+X297</f>
        <v>0</v>
      </c>
      <c r="AK297" s="102"/>
      <c r="AL297" s="102"/>
      <c r="AM297" s="102"/>
      <c r="AN297" s="791"/>
      <c r="AO297" s="19">
        <f t="shared" si="31"/>
        <v>0</v>
      </c>
    </row>
    <row r="298" spans="1:41" s="1" customFormat="1" ht="63" hidden="1" customHeight="1" x14ac:dyDescent="0.25">
      <c r="A298" s="1258"/>
      <c r="B298" s="1587"/>
      <c r="C298" s="1310"/>
      <c r="D298" s="45" t="s">
        <v>512</v>
      </c>
      <c r="E298" s="777">
        <f>+F298+G298+H298+I298+J298+K298+L298+M298+N298+O298+P298+Q298</f>
        <v>24</v>
      </c>
      <c r="F298" s="794">
        <v>2</v>
      </c>
      <c r="G298" s="794">
        <v>2</v>
      </c>
      <c r="H298" s="794">
        <v>2</v>
      </c>
      <c r="I298" s="794">
        <v>2</v>
      </c>
      <c r="J298" s="794">
        <v>2</v>
      </c>
      <c r="K298" s="794">
        <v>2</v>
      </c>
      <c r="L298" s="794">
        <v>2</v>
      </c>
      <c r="M298" s="794">
        <v>2</v>
      </c>
      <c r="N298" s="794">
        <v>2</v>
      </c>
      <c r="O298" s="794">
        <v>2</v>
      </c>
      <c r="P298" s="794">
        <v>2</v>
      </c>
      <c r="Q298" s="794">
        <v>2</v>
      </c>
      <c r="R298" s="785"/>
      <c r="S298" s="1494"/>
      <c r="T298" s="804" t="s">
        <v>151</v>
      </c>
      <c r="U298" s="803" t="s">
        <v>517</v>
      </c>
      <c r="V298" s="824" t="s">
        <v>65</v>
      </c>
      <c r="W298" s="786" t="s">
        <v>250</v>
      </c>
      <c r="X298" s="781">
        <v>9301</v>
      </c>
      <c r="Y298" s="781"/>
      <c r="Z298" s="781"/>
      <c r="AA298" s="781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3">
        <v>9301</v>
      </c>
      <c r="AO298" s="19">
        <f t="shared" si="31"/>
        <v>9301</v>
      </c>
    </row>
    <row r="299" spans="1:41" s="1" customFormat="1" ht="72.75" hidden="1" customHeight="1" x14ac:dyDescent="0.25">
      <c r="A299" s="1258"/>
      <c r="B299" s="1587"/>
      <c r="C299" s="1310"/>
      <c r="D299" s="45" t="s">
        <v>513</v>
      </c>
      <c r="E299" s="777">
        <f>+F299+G299+H299+I299+J299+K299+L299+M299+N299+O299+P299+Q299</f>
        <v>1</v>
      </c>
      <c r="F299" s="794"/>
      <c r="G299" s="794"/>
      <c r="H299" s="794"/>
      <c r="I299" s="794"/>
      <c r="J299" s="794"/>
      <c r="K299" s="794">
        <v>1</v>
      </c>
      <c r="L299" s="794"/>
      <c r="M299" s="794"/>
      <c r="N299" s="794"/>
      <c r="O299" s="794"/>
      <c r="P299" s="794"/>
      <c r="Q299" s="794"/>
      <c r="R299" s="785"/>
      <c r="S299" s="1494"/>
      <c r="T299" s="804" t="s">
        <v>152</v>
      </c>
      <c r="U299" s="803" t="s">
        <v>518</v>
      </c>
      <c r="V299" s="824" t="s">
        <v>65</v>
      </c>
      <c r="W299" s="786" t="s">
        <v>250</v>
      </c>
      <c r="X299" s="781">
        <v>10000</v>
      </c>
      <c r="Y299" s="781"/>
      <c r="Z299" s="781"/>
      <c r="AA299" s="781"/>
      <c r="AB299" s="102"/>
      <c r="AC299" s="102"/>
      <c r="AD299" s="102">
        <f>+X299</f>
        <v>10000</v>
      </c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3"/>
      <c r="AO299" s="19">
        <f t="shared" si="31"/>
        <v>10000</v>
      </c>
    </row>
    <row r="300" spans="1:41" s="1" customFormat="1" ht="72.75" hidden="1" customHeight="1" thickBot="1" x14ac:dyDescent="0.3">
      <c r="A300" s="1258"/>
      <c r="B300" s="1587"/>
      <c r="C300" s="1310"/>
      <c r="D300" s="63"/>
      <c r="E300" s="801"/>
      <c r="F300" s="754"/>
      <c r="G300" s="754"/>
      <c r="H300" s="754"/>
      <c r="I300" s="754"/>
      <c r="J300" s="754"/>
      <c r="K300" s="754"/>
      <c r="L300" s="754"/>
      <c r="M300" s="754"/>
      <c r="N300" s="754"/>
      <c r="O300" s="754"/>
      <c r="P300" s="754"/>
      <c r="Q300" s="754"/>
      <c r="R300" s="788"/>
      <c r="S300" s="1494"/>
      <c r="T300" s="844"/>
      <c r="U300" s="553" t="s">
        <v>787</v>
      </c>
      <c r="V300" s="554" t="s">
        <v>74</v>
      </c>
      <c r="W300" s="553" t="s">
        <v>236</v>
      </c>
      <c r="X300" s="556">
        <v>396</v>
      </c>
      <c r="Y300" s="324">
        <f>+X300*0.12</f>
        <v>47.519999999999996</v>
      </c>
      <c r="Z300" s="324">
        <f>+X300+Y300</f>
        <v>443.52</v>
      </c>
      <c r="AA300" s="581">
        <v>43514</v>
      </c>
      <c r="AB300" s="104" t="s">
        <v>754</v>
      </c>
      <c r="AC300" s="104" t="s">
        <v>754</v>
      </c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5"/>
      <c r="AO300" s="19"/>
    </row>
    <row r="301" spans="1:41" s="1" customFormat="1" ht="63" hidden="1" customHeight="1" thickBot="1" x14ac:dyDescent="0.3">
      <c r="A301" s="1258"/>
      <c r="B301" s="1588"/>
      <c r="C301" s="1310"/>
      <c r="D301" s="57" t="s">
        <v>381</v>
      </c>
      <c r="E301" s="832">
        <f>+F301+G301+H301+I301+J301+K301+L301+M301+N301+O301+P301+Q301</f>
        <v>39</v>
      </c>
      <c r="F301" s="58">
        <v>4</v>
      </c>
      <c r="G301" s="58">
        <v>4</v>
      </c>
      <c r="H301" s="58">
        <v>5</v>
      </c>
      <c r="I301" s="58">
        <v>3</v>
      </c>
      <c r="J301" s="58">
        <v>3</v>
      </c>
      <c r="K301" s="58">
        <v>3</v>
      </c>
      <c r="L301" s="58">
        <v>3</v>
      </c>
      <c r="M301" s="58">
        <v>4</v>
      </c>
      <c r="N301" s="58">
        <v>3</v>
      </c>
      <c r="O301" s="58">
        <v>2</v>
      </c>
      <c r="P301" s="58">
        <v>3</v>
      </c>
      <c r="Q301" s="58">
        <v>2</v>
      </c>
      <c r="R301" s="820"/>
      <c r="S301" s="1557"/>
      <c r="T301" s="802" t="s">
        <v>203</v>
      </c>
      <c r="U301" s="553" t="s">
        <v>519</v>
      </c>
      <c r="V301" s="554" t="s">
        <v>74</v>
      </c>
      <c r="W301" s="553" t="s">
        <v>236</v>
      </c>
      <c r="X301" s="555">
        <v>19988.57</v>
      </c>
      <c r="Y301" s="324">
        <f>+X301*0.12</f>
        <v>2398.6284000000001</v>
      </c>
      <c r="Z301" s="324">
        <f>+X301+Y301</f>
        <v>22387.198400000001</v>
      </c>
      <c r="AA301" s="577">
        <v>43663</v>
      </c>
      <c r="AB301" s="374" t="s">
        <v>770</v>
      </c>
      <c r="AC301" s="374" t="s">
        <v>770</v>
      </c>
      <c r="AD301" s="165"/>
      <c r="AE301" s="165"/>
      <c r="AF301" s="165"/>
      <c r="AG301" s="165">
        <f>+X301</f>
        <v>19988.57</v>
      </c>
      <c r="AH301" s="165"/>
      <c r="AI301" s="165"/>
      <c r="AJ301" s="165"/>
      <c r="AK301" s="165"/>
      <c r="AL301" s="165"/>
      <c r="AM301" s="165"/>
      <c r="AN301" s="177"/>
      <c r="AO301" s="19" t="e">
        <f t="shared" si="31"/>
        <v>#VALUE!</v>
      </c>
    </row>
    <row r="302" spans="1:41" s="1" customFormat="1" ht="63" hidden="1" customHeight="1" x14ac:dyDescent="0.25">
      <c r="A302" s="1258"/>
      <c r="B302" s="1574" t="s">
        <v>524</v>
      </c>
      <c r="C302" s="1310"/>
      <c r="D302" s="64" t="s">
        <v>444</v>
      </c>
      <c r="E302" s="777" t="s">
        <v>270</v>
      </c>
      <c r="F302" s="836" t="s">
        <v>445</v>
      </c>
      <c r="G302" s="836" t="s">
        <v>445</v>
      </c>
      <c r="H302" s="836" t="s">
        <v>446</v>
      </c>
      <c r="I302" s="836" t="s">
        <v>447</v>
      </c>
      <c r="J302" s="836" t="s">
        <v>447</v>
      </c>
      <c r="K302" s="836" t="s">
        <v>447</v>
      </c>
      <c r="L302" s="836" t="s">
        <v>447</v>
      </c>
      <c r="M302" s="836" t="s">
        <v>447</v>
      </c>
      <c r="N302" s="836" t="s">
        <v>447</v>
      </c>
      <c r="O302" s="836" t="s">
        <v>447</v>
      </c>
      <c r="P302" s="836" t="s">
        <v>447</v>
      </c>
      <c r="Q302" s="836" t="s">
        <v>447</v>
      </c>
      <c r="R302" s="813"/>
      <c r="S302" s="1492" t="s">
        <v>515</v>
      </c>
      <c r="T302" s="773" t="s">
        <v>146</v>
      </c>
      <c r="U302" s="834" t="s">
        <v>522</v>
      </c>
      <c r="V302" s="771" t="s">
        <v>74</v>
      </c>
      <c r="W302" s="559" t="s">
        <v>236</v>
      </c>
      <c r="X302" s="558">
        <v>2000</v>
      </c>
      <c r="Y302" s="324">
        <f>+X302*0.12</f>
        <v>240</v>
      </c>
      <c r="Z302" s="324">
        <f>+X302+Y302</f>
        <v>2240</v>
      </c>
      <c r="AA302" s="182" t="s">
        <v>755</v>
      </c>
      <c r="AB302" s="521" t="s">
        <v>772</v>
      </c>
      <c r="AC302" s="521" t="s">
        <v>772</v>
      </c>
      <c r="AD302" s="104"/>
      <c r="AE302" s="104">
        <f>+X302</f>
        <v>2000</v>
      </c>
      <c r="AF302" s="105"/>
      <c r="AG302" s="106"/>
      <c r="AH302" s="104"/>
      <c r="AI302" s="104"/>
      <c r="AJ302" s="105"/>
      <c r="AK302" s="106"/>
      <c r="AL302" s="104"/>
      <c r="AM302" s="104"/>
      <c r="AN302" s="105"/>
      <c r="AO302" s="19" t="e">
        <f t="shared" si="31"/>
        <v>#VALUE!</v>
      </c>
    </row>
    <row r="303" spans="1:41" s="1" customFormat="1" ht="63" hidden="1" customHeight="1" x14ac:dyDescent="0.25">
      <c r="A303" s="1258"/>
      <c r="B303" s="1493"/>
      <c r="C303" s="1310"/>
      <c r="D303" s="64" t="s">
        <v>409</v>
      </c>
      <c r="E303" s="777" t="s">
        <v>448</v>
      </c>
      <c r="F303" s="836" t="s">
        <v>407</v>
      </c>
      <c r="G303" s="836" t="s">
        <v>407</v>
      </c>
      <c r="H303" s="836" t="s">
        <v>407</v>
      </c>
      <c r="I303" s="836" t="s">
        <v>407</v>
      </c>
      <c r="J303" s="836" t="s">
        <v>407</v>
      </c>
      <c r="K303" s="836" t="s">
        <v>407</v>
      </c>
      <c r="L303" s="836" t="s">
        <v>407</v>
      </c>
      <c r="M303" s="836" t="s">
        <v>407</v>
      </c>
      <c r="N303" s="836" t="s">
        <v>407</v>
      </c>
      <c r="O303" s="836" t="s">
        <v>407</v>
      </c>
      <c r="P303" s="836" t="s">
        <v>407</v>
      </c>
      <c r="Q303" s="836" t="s">
        <v>407</v>
      </c>
      <c r="R303" s="785"/>
      <c r="S303" s="1493"/>
      <c r="T303" s="815" t="s">
        <v>149</v>
      </c>
      <c r="U303" s="834" t="s">
        <v>523</v>
      </c>
      <c r="V303" s="1584" t="s">
        <v>74</v>
      </c>
      <c r="W303" s="1585" t="s">
        <v>236</v>
      </c>
      <c r="X303" s="1548">
        <v>8000</v>
      </c>
      <c r="Y303" s="324">
        <f>+X303*0.12</f>
        <v>960</v>
      </c>
      <c r="Z303" s="324">
        <f>+X303+Y303</f>
        <v>8960</v>
      </c>
      <c r="AA303" s="182" t="s">
        <v>755</v>
      </c>
      <c r="AB303" s="1594" t="s">
        <v>771</v>
      </c>
      <c r="AC303" s="1594" t="s">
        <v>771</v>
      </c>
      <c r="AD303" s="1542"/>
      <c r="AE303" s="1542">
        <f>+X303</f>
        <v>8000</v>
      </c>
      <c r="AF303" s="1542"/>
      <c r="AG303" s="1542"/>
      <c r="AH303" s="1542"/>
      <c r="AI303" s="1542"/>
      <c r="AJ303" s="1542"/>
      <c r="AK303" s="1542"/>
      <c r="AL303" s="1542"/>
      <c r="AM303" s="1542"/>
      <c r="AN303" s="1542"/>
      <c r="AO303" s="1591" t="e">
        <f>+AB303+AD303+AE303+AF303+AG303+AH303+AI303++AJ303+AK303+AL303+AM303+AN303</f>
        <v>#VALUE!</v>
      </c>
    </row>
    <row r="304" spans="1:41" s="1" customFormat="1" ht="63" hidden="1" customHeight="1" x14ac:dyDescent="0.25">
      <c r="A304" s="1258"/>
      <c r="B304" s="1493"/>
      <c r="C304" s="1310"/>
      <c r="D304" s="64" t="s">
        <v>379</v>
      </c>
      <c r="E304" s="777">
        <v>3</v>
      </c>
      <c r="F304" s="794">
        <v>1</v>
      </c>
      <c r="G304" s="794">
        <v>1</v>
      </c>
      <c r="H304" s="794">
        <v>0</v>
      </c>
      <c r="I304" s="794">
        <v>0</v>
      </c>
      <c r="J304" s="794">
        <v>0</v>
      </c>
      <c r="K304" s="794">
        <v>0</v>
      </c>
      <c r="L304" s="794">
        <v>0</v>
      </c>
      <c r="M304" s="794">
        <v>0</v>
      </c>
      <c r="N304" s="794">
        <v>0</v>
      </c>
      <c r="O304" s="794">
        <v>1</v>
      </c>
      <c r="P304" s="794">
        <v>0</v>
      </c>
      <c r="Q304" s="794">
        <v>0</v>
      </c>
      <c r="R304" s="785"/>
      <c r="S304" s="1493"/>
      <c r="T304" s="815" t="s">
        <v>150</v>
      </c>
      <c r="U304" s="815"/>
      <c r="V304" s="1342"/>
      <c r="W304" s="1536"/>
      <c r="X304" s="1343"/>
      <c r="Y304" s="782"/>
      <c r="Z304" s="782"/>
      <c r="AA304" s="782"/>
      <c r="AB304" s="1541"/>
      <c r="AC304" s="1541"/>
      <c r="AD304" s="1542"/>
      <c r="AE304" s="1542"/>
      <c r="AF304" s="1542"/>
      <c r="AG304" s="1542"/>
      <c r="AH304" s="1542"/>
      <c r="AI304" s="1542"/>
      <c r="AJ304" s="1542"/>
      <c r="AK304" s="1542"/>
      <c r="AL304" s="1542"/>
      <c r="AM304" s="1542"/>
      <c r="AN304" s="1542"/>
      <c r="AO304" s="1592"/>
    </row>
    <row r="305" spans="1:171" s="1" customFormat="1" ht="63" hidden="1" customHeight="1" x14ac:dyDescent="0.25">
      <c r="A305" s="1258"/>
      <c r="B305" s="1493"/>
      <c r="C305" s="1310"/>
      <c r="D305" s="64" t="s">
        <v>380</v>
      </c>
      <c r="E305" s="777">
        <v>5</v>
      </c>
      <c r="F305" s="794">
        <v>1</v>
      </c>
      <c r="G305" s="794">
        <v>1</v>
      </c>
      <c r="H305" s="794">
        <v>0</v>
      </c>
      <c r="I305" s="794">
        <v>0</v>
      </c>
      <c r="J305" s="794">
        <v>0</v>
      </c>
      <c r="K305" s="794">
        <v>1</v>
      </c>
      <c r="L305" s="794">
        <v>0</v>
      </c>
      <c r="M305" s="794">
        <v>1</v>
      </c>
      <c r="N305" s="794">
        <v>0</v>
      </c>
      <c r="O305" s="794">
        <v>0</v>
      </c>
      <c r="P305" s="794">
        <v>1</v>
      </c>
      <c r="Q305" s="794">
        <v>0</v>
      </c>
      <c r="R305" s="785"/>
      <c r="S305" s="1493"/>
      <c r="T305" s="815" t="s">
        <v>151</v>
      </c>
      <c r="U305" s="834" t="s">
        <v>810</v>
      </c>
      <c r="V305" s="569" t="s">
        <v>156</v>
      </c>
      <c r="W305" s="570" t="s">
        <v>157</v>
      </c>
      <c r="X305" s="535">
        <v>15600</v>
      </c>
      <c r="Y305" s="324">
        <f t="shared" ref="Y305:Y310" si="32">+X305*0.12</f>
        <v>1872</v>
      </c>
      <c r="Z305" s="324">
        <f t="shared" ref="Z305:Z311" si="33">+X305+Y305</f>
        <v>17472</v>
      </c>
      <c r="AA305" s="582">
        <v>44144</v>
      </c>
      <c r="AB305" s="102"/>
      <c r="AC305" s="102"/>
      <c r="AD305" s="1542"/>
      <c r="AE305" s="1542">
        <f>+X305</f>
        <v>15600</v>
      </c>
      <c r="AF305" s="1542"/>
      <c r="AG305" s="1542"/>
      <c r="AH305" s="1542"/>
      <c r="AI305" s="1542"/>
      <c r="AJ305" s="1542"/>
      <c r="AK305" s="1542"/>
      <c r="AL305" s="1542"/>
      <c r="AM305" s="1542"/>
      <c r="AN305" s="1542"/>
      <c r="AO305" s="1591">
        <f>+AE305</f>
        <v>15600</v>
      </c>
    </row>
    <row r="306" spans="1:171" s="1" customFormat="1" ht="63" hidden="1" customHeight="1" x14ac:dyDescent="0.25">
      <c r="A306" s="1258"/>
      <c r="B306" s="1493"/>
      <c r="C306" s="1310"/>
      <c r="D306" s="75"/>
      <c r="E306" s="801"/>
      <c r="F306" s="754"/>
      <c r="G306" s="754"/>
      <c r="H306" s="754"/>
      <c r="I306" s="754"/>
      <c r="J306" s="754"/>
      <c r="K306" s="754"/>
      <c r="L306" s="754"/>
      <c r="M306" s="754"/>
      <c r="N306" s="754"/>
      <c r="O306" s="754"/>
      <c r="P306" s="754"/>
      <c r="Q306" s="754"/>
      <c r="R306" s="788"/>
      <c r="S306" s="1493"/>
      <c r="T306" s="798"/>
      <c r="U306" s="834" t="s">
        <v>811</v>
      </c>
      <c r="V306" s="569" t="s">
        <v>156</v>
      </c>
      <c r="W306" s="570" t="s">
        <v>157</v>
      </c>
      <c r="X306" s="558">
        <v>2464.1999999999998</v>
      </c>
      <c r="Y306" s="324">
        <f t="shared" si="32"/>
        <v>295.70399999999995</v>
      </c>
      <c r="Z306" s="324">
        <f t="shared" si="33"/>
        <v>2759.9039999999995</v>
      </c>
      <c r="AA306" s="581">
        <v>44177</v>
      </c>
      <c r="AB306" s="104"/>
      <c r="AC306" s="104"/>
      <c r="AD306" s="1593"/>
      <c r="AE306" s="1593"/>
      <c r="AF306" s="1593"/>
      <c r="AG306" s="1593"/>
      <c r="AH306" s="1593"/>
      <c r="AI306" s="1593"/>
      <c r="AJ306" s="1593"/>
      <c r="AK306" s="1593"/>
      <c r="AL306" s="1593"/>
      <c r="AM306" s="1593"/>
      <c r="AN306" s="1593"/>
      <c r="AO306" s="1597"/>
    </row>
    <row r="307" spans="1:171" s="1" customFormat="1" ht="63" hidden="1" customHeight="1" thickBot="1" x14ac:dyDescent="0.25">
      <c r="A307" s="1258"/>
      <c r="B307" s="1493"/>
      <c r="C307" s="1310"/>
      <c r="D307" s="75" t="s">
        <v>449</v>
      </c>
      <c r="E307" s="801">
        <v>1</v>
      </c>
      <c r="F307" s="754">
        <v>0</v>
      </c>
      <c r="G307" s="754">
        <v>0</v>
      </c>
      <c r="H307" s="754">
        <v>0</v>
      </c>
      <c r="I307" s="754">
        <v>0</v>
      </c>
      <c r="J307" s="754">
        <v>0</v>
      </c>
      <c r="K307" s="754">
        <v>1</v>
      </c>
      <c r="L307" s="754">
        <v>0</v>
      </c>
      <c r="M307" s="754">
        <v>0</v>
      </c>
      <c r="N307" s="754">
        <v>0</v>
      </c>
      <c r="O307" s="754">
        <v>0</v>
      </c>
      <c r="P307" s="754">
        <v>0</v>
      </c>
      <c r="Q307" s="754">
        <v>0</v>
      </c>
      <c r="R307" s="788"/>
      <c r="S307" s="1493"/>
      <c r="T307" s="798" t="s">
        <v>203</v>
      </c>
      <c r="U307" s="834" t="s">
        <v>812</v>
      </c>
      <c r="V307" s="569" t="s">
        <v>156</v>
      </c>
      <c r="W307" s="570" t="s">
        <v>157</v>
      </c>
      <c r="X307" s="558">
        <v>4736.8</v>
      </c>
      <c r="Y307" s="750">
        <f t="shared" si="32"/>
        <v>568.41600000000005</v>
      </c>
      <c r="Z307" s="750">
        <f t="shared" si="33"/>
        <v>5305.2160000000003</v>
      </c>
      <c r="AA307" s="846">
        <v>44103</v>
      </c>
      <c r="AB307" s="104"/>
      <c r="AC307" s="104"/>
      <c r="AD307" s="1593"/>
      <c r="AE307" s="1593"/>
      <c r="AF307" s="1593"/>
      <c r="AG307" s="1593"/>
      <c r="AH307" s="1593"/>
      <c r="AI307" s="1593"/>
      <c r="AJ307" s="1593"/>
      <c r="AK307" s="1593"/>
      <c r="AL307" s="1593"/>
      <c r="AM307" s="1593"/>
      <c r="AN307" s="1593"/>
      <c r="AO307" s="1592"/>
    </row>
    <row r="308" spans="1:171" s="1" customFormat="1" ht="63" hidden="1" customHeight="1" x14ac:dyDescent="0.25">
      <c r="A308" s="1258"/>
      <c r="B308" s="1483" t="s">
        <v>538</v>
      </c>
      <c r="C308" s="1310"/>
      <c r="D308" s="1451" t="s">
        <v>534</v>
      </c>
      <c r="E308" s="1598" t="s">
        <v>194</v>
      </c>
      <c r="F308" s="1451" t="s">
        <v>194</v>
      </c>
      <c r="G308" s="1451" t="s">
        <v>194</v>
      </c>
      <c r="H308" s="1451" t="s">
        <v>194</v>
      </c>
      <c r="I308" s="1451" t="s">
        <v>194</v>
      </c>
      <c r="J308" s="1451" t="s">
        <v>194</v>
      </c>
      <c r="K308" s="1451" t="s">
        <v>194</v>
      </c>
      <c r="L308" s="1451" t="s">
        <v>194</v>
      </c>
      <c r="M308" s="1451" t="s">
        <v>194</v>
      </c>
      <c r="N308" s="1451" t="s">
        <v>194</v>
      </c>
      <c r="O308" s="1451" t="s">
        <v>194</v>
      </c>
      <c r="P308" s="1451" t="s">
        <v>194</v>
      </c>
      <c r="Q308" s="1451" t="s">
        <v>194</v>
      </c>
      <c r="R308" s="800"/>
      <c r="S308" s="1502" t="s">
        <v>515</v>
      </c>
      <c r="T308" s="1602" t="s">
        <v>146</v>
      </c>
      <c r="U308" s="637" t="s">
        <v>525</v>
      </c>
      <c r="V308" s="638" t="s">
        <v>60</v>
      </c>
      <c r="W308" s="625" t="s">
        <v>699</v>
      </c>
      <c r="X308" s="629">
        <v>43661.64</v>
      </c>
      <c r="Y308" s="257">
        <f t="shared" si="32"/>
        <v>5239.3967999999995</v>
      </c>
      <c r="Z308" s="257">
        <f t="shared" si="33"/>
        <v>48901.036800000002</v>
      </c>
      <c r="AA308" s="507">
        <v>43950</v>
      </c>
      <c r="AB308" s="152"/>
      <c r="AC308" s="152"/>
      <c r="AD308" s="152"/>
      <c r="AE308" s="152"/>
      <c r="AF308" s="152">
        <f>+X308</f>
        <v>43661.64</v>
      </c>
      <c r="AG308" s="152"/>
      <c r="AH308" s="152"/>
      <c r="AI308" s="152"/>
      <c r="AJ308" s="152"/>
      <c r="AK308" s="152"/>
      <c r="AL308" s="152"/>
      <c r="AM308" s="152"/>
      <c r="AN308" s="153"/>
      <c r="AO308" s="19">
        <f t="shared" ref="AO308:AO362" si="34">+AB308+AD308+AE308+AF308+AG308+AH308+AI308++AJ308+AK308+AL308+AM308+AN308</f>
        <v>43661.64</v>
      </c>
    </row>
    <row r="309" spans="1:171" s="1" customFormat="1" ht="63" hidden="1" customHeight="1" x14ac:dyDescent="0.25">
      <c r="A309" s="1258"/>
      <c r="B309" s="1484"/>
      <c r="C309" s="1310"/>
      <c r="D309" s="1452"/>
      <c r="E309" s="1599"/>
      <c r="F309" s="1452"/>
      <c r="G309" s="1452"/>
      <c r="H309" s="1452"/>
      <c r="I309" s="1452"/>
      <c r="J309" s="1452"/>
      <c r="K309" s="1452"/>
      <c r="L309" s="1452"/>
      <c r="M309" s="1452"/>
      <c r="N309" s="1452"/>
      <c r="O309" s="1452"/>
      <c r="P309" s="1452"/>
      <c r="Q309" s="1452"/>
      <c r="R309" s="785"/>
      <c r="S309" s="1342"/>
      <c r="T309" s="1536"/>
      <c r="U309" s="583" t="s">
        <v>526</v>
      </c>
      <c r="V309" s="822" t="s">
        <v>156</v>
      </c>
      <c r="W309" s="545" t="s">
        <v>248</v>
      </c>
      <c r="X309" s="535">
        <v>53571.42</v>
      </c>
      <c r="Y309" s="750">
        <f t="shared" si="32"/>
        <v>6428.5703999999996</v>
      </c>
      <c r="Z309" s="750">
        <f t="shared" si="33"/>
        <v>59999.990399999995</v>
      </c>
      <c r="AA309" s="462">
        <v>43993</v>
      </c>
      <c r="AB309" s="102"/>
      <c r="AC309" s="102"/>
      <c r="AD309" s="102"/>
      <c r="AE309" s="102"/>
      <c r="AF309" s="102"/>
      <c r="AG309" s="102"/>
      <c r="AH309" s="102">
        <f>+X309</f>
        <v>53571.42</v>
      </c>
      <c r="AI309" s="102"/>
      <c r="AJ309" s="102"/>
      <c r="AK309" s="102"/>
      <c r="AL309" s="102"/>
      <c r="AM309" s="102"/>
      <c r="AN309" s="103"/>
      <c r="AO309" s="19">
        <f t="shared" si="34"/>
        <v>53571.42</v>
      </c>
    </row>
    <row r="310" spans="1:171" s="1" customFormat="1" ht="63" hidden="1" customHeight="1" x14ac:dyDescent="0.25">
      <c r="A310" s="1258"/>
      <c r="B310" s="1484"/>
      <c r="C310" s="1310"/>
      <c r="D310" s="1452" t="s">
        <v>535</v>
      </c>
      <c r="E310" s="1601">
        <v>4.1000000000000003E-3</v>
      </c>
      <c r="F310" s="1600">
        <v>4.1000000000000003E-3</v>
      </c>
      <c r="G310" s="1600">
        <v>4.1000000000000003E-3</v>
      </c>
      <c r="H310" s="1600">
        <v>4.1000000000000003E-3</v>
      </c>
      <c r="I310" s="1600">
        <v>4.1000000000000003E-3</v>
      </c>
      <c r="J310" s="1600">
        <v>4.1000000000000003E-3</v>
      </c>
      <c r="K310" s="1600">
        <v>4.1000000000000003E-3</v>
      </c>
      <c r="L310" s="1600">
        <v>4.1000000000000003E-3</v>
      </c>
      <c r="M310" s="1600">
        <v>4.1000000000000003E-3</v>
      </c>
      <c r="N310" s="1600">
        <v>4.1000000000000003E-3</v>
      </c>
      <c r="O310" s="1600">
        <v>4.1000000000000003E-3</v>
      </c>
      <c r="P310" s="1600">
        <v>4.1000000000000003E-3</v>
      </c>
      <c r="Q310" s="1600">
        <v>4.1000000000000003E-3</v>
      </c>
      <c r="R310" s="785"/>
      <c r="S310" s="1342"/>
      <c r="T310" s="1501" t="s">
        <v>149</v>
      </c>
      <c r="U310" s="584" t="s">
        <v>527</v>
      </c>
      <c r="V310" s="822" t="s">
        <v>156</v>
      </c>
      <c r="W310" s="545" t="s">
        <v>248</v>
      </c>
      <c r="X310" s="535">
        <v>56496</v>
      </c>
      <c r="Y310" s="750">
        <f t="shared" si="32"/>
        <v>6779.5199999999995</v>
      </c>
      <c r="Z310" s="750">
        <f t="shared" si="33"/>
        <v>63275.519999999997</v>
      </c>
      <c r="AA310" s="462">
        <v>43994</v>
      </c>
      <c r="AB310" s="102"/>
      <c r="AC310" s="102"/>
      <c r="AD310" s="102"/>
      <c r="AE310" s="102"/>
      <c r="AF310" s="102"/>
      <c r="AG310" s="102">
        <v>56496</v>
      </c>
      <c r="AH310" s="102"/>
      <c r="AI310" s="102"/>
      <c r="AJ310" s="102"/>
      <c r="AK310" s="102"/>
      <c r="AL310" s="102"/>
      <c r="AM310" s="102"/>
      <c r="AN310" s="103"/>
      <c r="AO310" s="19">
        <f t="shared" si="34"/>
        <v>56496</v>
      </c>
    </row>
    <row r="311" spans="1:171" s="1" customFormat="1" ht="63" hidden="1" customHeight="1" x14ac:dyDescent="0.25">
      <c r="A311" s="1258"/>
      <c r="B311" s="1484"/>
      <c r="C311" s="1310"/>
      <c r="D311" s="1452"/>
      <c r="E311" s="1595"/>
      <c r="F311" s="1600"/>
      <c r="G311" s="1600"/>
      <c r="H311" s="1600"/>
      <c r="I311" s="1600"/>
      <c r="J311" s="1600"/>
      <c r="K311" s="1600"/>
      <c r="L311" s="1600"/>
      <c r="M311" s="1600"/>
      <c r="N311" s="1600"/>
      <c r="O311" s="1600"/>
      <c r="P311" s="1600"/>
      <c r="Q311" s="1600"/>
      <c r="R311" s="785"/>
      <c r="S311" s="1510"/>
      <c r="T311" s="1517"/>
      <c r="U311" s="668" t="s">
        <v>820</v>
      </c>
      <c r="V311" s="671" t="s">
        <v>49</v>
      </c>
      <c r="W311" s="665" t="s">
        <v>122</v>
      </c>
      <c r="X311" s="670">
        <v>3000</v>
      </c>
      <c r="Y311" s="102">
        <f>+X311*0.12</f>
        <v>360</v>
      </c>
      <c r="Z311" s="102">
        <f t="shared" si="33"/>
        <v>3360</v>
      </c>
      <c r="AA311" s="257" t="s">
        <v>742</v>
      </c>
      <c r="AB311" s="102"/>
      <c r="AC311" s="102"/>
      <c r="AD311" s="816"/>
      <c r="AE311" s="816"/>
      <c r="AF311" s="119">
        <v>6500</v>
      </c>
      <c r="AG311" s="816"/>
      <c r="AH311" s="816"/>
      <c r="AI311" s="119"/>
      <c r="AJ311" s="816"/>
      <c r="AK311" s="816"/>
      <c r="AL311" s="119"/>
      <c r="AM311" s="816"/>
      <c r="AN311" s="155"/>
      <c r="AO311" s="19">
        <f t="shared" si="34"/>
        <v>6500</v>
      </c>
    </row>
    <row r="312" spans="1:171" s="1" customFormat="1" ht="63" hidden="1" customHeight="1" x14ac:dyDescent="0.25">
      <c r="A312" s="1258"/>
      <c r="B312" s="1484"/>
      <c r="C312" s="1310"/>
      <c r="D312" s="1452" t="s">
        <v>379</v>
      </c>
      <c r="E312" s="1595">
        <v>94</v>
      </c>
      <c r="F312" s="1596">
        <v>8</v>
      </c>
      <c r="G312" s="1596">
        <v>8</v>
      </c>
      <c r="H312" s="1596">
        <v>10</v>
      </c>
      <c r="I312" s="1596">
        <v>12</v>
      </c>
      <c r="J312" s="1596">
        <v>6</v>
      </c>
      <c r="K312" s="1596">
        <v>10</v>
      </c>
      <c r="L312" s="1596">
        <v>7</v>
      </c>
      <c r="M312" s="1596">
        <v>6</v>
      </c>
      <c r="N312" s="1596">
        <v>7</v>
      </c>
      <c r="O312" s="1596">
        <v>9</v>
      </c>
      <c r="P312" s="1596">
        <v>5</v>
      </c>
      <c r="Q312" s="1596">
        <v>6</v>
      </c>
      <c r="R312" s="785"/>
      <c r="S312" s="1342"/>
      <c r="T312" s="1497" t="s">
        <v>150</v>
      </c>
      <c r="U312" s="639" t="s">
        <v>528</v>
      </c>
      <c r="V312" s="640" t="s">
        <v>60</v>
      </c>
      <c r="W312" s="625" t="s">
        <v>699</v>
      </c>
      <c r="X312" s="626">
        <v>8000</v>
      </c>
      <c r="Y312" s="257">
        <f>+X312*0.12</f>
        <v>960</v>
      </c>
      <c r="Z312" s="257">
        <f>+X312+Y312</f>
        <v>8960</v>
      </c>
      <c r="AA312" s="462">
        <v>43863</v>
      </c>
      <c r="AB312" s="102"/>
      <c r="AC312" s="102"/>
      <c r="AD312" s="816"/>
      <c r="AE312" s="816"/>
      <c r="AF312" s="119">
        <v>10000</v>
      </c>
      <c r="AG312" s="816"/>
      <c r="AH312" s="816"/>
      <c r="AI312" s="119"/>
      <c r="AJ312" s="816"/>
      <c r="AK312" s="816"/>
      <c r="AL312" s="119"/>
      <c r="AM312" s="816"/>
      <c r="AN312" s="155"/>
      <c r="AO312" s="19">
        <f t="shared" si="34"/>
        <v>10000</v>
      </c>
    </row>
    <row r="313" spans="1:171" s="1" customFormat="1" ht="63" hidden="1" customHeight="1" x14ac:dyDescent="0.25">
      <c r="A313" s="1258"/>
      <c r="B313" s="1485"/>
      <c r="C313" s="1310"/>
      <c r="D313" s="1452"/>
      <c r="E313" s="1595"/>
      <c r="F313" s="1596"/>
      <c r="G313" s="1596"/>
      <c r="H313" s="1596"/>
      <c r="I313" s="1596"/>
      <c r="J313" s="1596"/>
      <c r="K313" s="1596"/>
      <c r="L313" s="1596"/>
      <c r="M313" s="1596"/>
      <c r="N313" s="1596"/>
      <c r="O313" s="1596"/>
      <c r="P313" s="1596"/>
      <c r="Q313" s="1596"/>
      <c r="R313" s="785"/>
      <c r="S313" s="1475"/>
      <c r="T313" s="1517"/>
      <c r="U313" s="703" t="s">
        <v>838</v>
      </c>
      <c r="V313" s="707" t="s">
        <v>65</v>
      </c>
      <c r="W313" s="702" t="s">
        <v>250</v>
      </c>
      <c r="X313" s="706">
        <v>161001.57</v>
      </c>
      <c r="Y313" s="257">
        <f>+X313*0.12</f>
        <v>19320.188399999999</v>
      </c>
      <c r="Z313" s="257">
        <f>+X313+Y313</f>
        <v>180321.75839999999</v>
      </c>
      <c r="AA313" s="781"/>
      <c r="AB313" s="36"/>
      <c r="AC313" s="36"/>
      <c r="AD313" s="780"/>
      <c r="AE313" s="780"/>
      <c r="AF313" s="117">
        <f>+X313</f>
        <v>161001.57</v>
      </c>
      <c r="AG313" s="780"/>
      <c r="AH313" s="780"/>
      <c r="AI313" s="117"/>
      <c r="AJ313" s="780"/>
      <c r="AK313" s="780"/>
      <c r="AL313" s="117"/>
      <c r="AM313" s="780"/>
      <c r="AN313" s="791"/>
      <c r="AO313" s="19">
        <f t="shared" si="34"/>
        <v>161001.57</v>
      </c>
    </row>
    <row r="314" spans="1:171" s="1" customFormat="1" ht="63" hidden="1" customHeight="1" x14ac:dyDescent="0.25">
      <c r="A314" s="1258"/>
      <c r="B314" s="1484"/>
      <c r="C314" s="1310"/>
      <c r="D314" s="1452" t="s">
        <v>380</v>
      </c>
      <c r="E314" s="1595">
        <v>23</v>
      </c>
      <c r="F314" s="1499">
        <v>2</v>
      </c>
      <c r="G314" s="1499">
        <v>1</v>
      </c>
      <c r="H314" s="1499">
        <v>2</v>
      </c>
      <c r="I314" s="1499">
        <v>2</v>
      </c>
      <c r="J314" s="1499">
        <v>2</v>
      </c>
      <c r="K314" s="1499">
        <v>2</v>
      </c>
      <c r="L314" s="1499">
        <v>2</v>
      </c>
      <c r="M314" s="1499">
        <v>2</v>
      </c>
      <c r="N314" s="1499">
        <v>2</v>
      </c>
      <c r="O314" s="1499">
        <v>2</v>
      </c>
      <c r="P314" s="1499">
        <v>2</v>
      </c>
      <c r="Q314" s="1499">
        <v>2</v>
      </c>
      <c r="R314" s="785"/>
      <c r="S314" s="1342"/>
      <c r="T314" s="1500" t="s">
        <v>151</v>
      </c>
      <c r="U314" s="144" t="s">
        <v>529</v>
      </c>
      <c r="V314" s="824" t="s">
        <v>238</v>
      </c>
      <c r="W314" s="803" t="s">
        <v>530</v>
      </c>
      <c r="X314" s="257">
        <v>2500</v>
      </c>
      <c r="Y314" s="373" t="s">
        <v>832</v>
      </c>
      <c r="Z314" s="257"/>
      <c r="AA314" s="257"/>
      <c r="AB314" s="102"/>
      <c r="AC314" s="102"/>
      <c r="AD314" s="816"/>
      <c r="AE314" s="816"/>
      <c r="AF314" s="119">
        <f>+X314</f>
        <v>2500</v>
      </c>
      <c r="AG314" s="816"/>
      <c r="AH314" s="816"/>
      <c r="AI314" s="119"/>
      <c r="AJ314" s="816"/>
      <c r="AK314" s="816"/>
      <c r="AL314" s="119"/>
      <c r="AM314" s="816"/>
      <c r="AN314" s="155"/>
      <c r="AO314" s="19">
        <f t="shared" si="34"/>
        <v>2500</v>
      </c>
      <c r="AP314" s="279"/>
      <c r="AQ314" s="279"/>
      <c r="AR314" s="279"/>
      <c r="AS314" s="279"/>
      <c r="AT314" s="279"/>
      <c r="AU314" s="279"/>
      <c r="AV314" s="279"/>
      <c r="AW314" s="279"/>
      <c r="AX314" s="279"/>
      <c r="AY314" s="279"/>
      <c r="AZ314" s="279"/>
      <c r="BA314" s="279"/>
      <c r="BB314" s="279"/>
      <c r="BC314" s="279"/>
      <c r="BD314" s="279"/>
      <c r="BE314" s="279"/>
      <c r="BF314" s="279"/>
      <c r="BG314" s="279"/>
      <c r="BH314" s="279"/>
      <c r="BI314" s="279"/>
      <c r="BJ314" s="279"/>
      <c r="BK314" s="279"/>
      <c r="BL314" s="279"/>
      <c r="BM314" s="279"/>
      <c r="BN314" s="279"/>
      <c r="BO314" s="279"/>
      <c r="BP314" s="279"/>
      <c r="BQ314" s="279"/>
      <c r="BR314" s="279"/>
      <c r="BS314" s="279"/>
      <c r="BT314" s="279"/>
      <c r="BU314" s="279"/>
      <c r="BV314" s="279"/>
      <c r="BW314" s="279"/>
      <c r="BX314" s="279"/>
      <c r="BY314" s="279"/>
      <c r="BZ314" s="279"/>
      <c r="CA314" s="279"/>
      <c r="CB314" s="279"/>
      <c r="CC314" s="279"/>
      <c r="CD314" s="279"/>
      <c r="CE314" s="279"/>
      <c r="CF314" s="279"/>
      <c r="CG314" s="279"/>
      <c r="CH314" s="279"/>
      <c r="CI314" s="279"/>
      <c r="CJ314" s="279"/>
      <c r="CK314" s="279"/>
      <c r="CL314" s="279"/>
      <c r="CM314" s="279"/>
      <c r="CN314" s="279"/>
      <c r="CO314" s="279"/>
      <c r="CP314" s="279"/>
      <c r="CQ314" s="279"/>
      <c r="CR314" s="279"/>
      <c r="CS314" s="279"/>
      <c r="CT314" s="279"/>
      <c r="CU314" s="279"/>
      <c r="CV314" s="279"/>
      <c r="CW314" s="279"/>
      <c r="CX314" s="279"/>
      <c r="CY314" s="279"/>
      <c r="CZ314" s="279"/>
      <c r="DA314" s="279"/>
      <c r="DB314" s="279"/>
      <c r="DC314" s="279"/>
      <c r="DD314" s="279"/>
      <c r="DE314" s="279"/>
      <c r="DF314" s="279"/>
      <c r="DG314" s="279"/>
      <c r="DH314" s="279"/>
      <c r="DI314" s="279"/>
      <c r="DJ314" s="279"/>
      <c r="DK314" s="279"/>
      <c r="DL314" s="279"/>
      <c r="DM314" s="279"/>
      <c r="DN314" s="279"/>
      <c r="DO314" s="279"/>
      <c r="DP314" s="279"/>
      <c r="DQ314" s="279"/>
      <c r="DR314" s="279"/>
      <c r="DS314" s="279"/>
      <c r="DT314" s="279"/>
      <c r="DU314" s="279"/>
      <c r="DV314" s="279"/>
      <c r="DW314" s="279"/>
      <c r="DX314" s="279"/>
      <c r="DY314" s="279"/>
      <c r="DZ314" s="279"/>
      <c r="EA314" s="279"/>
      <c r="EB314" s="279"/>
      <c r="EC314" s="279"/>
      <c r="ED314" s="279"/>
      <c r="EE314" s="279"/>
      <c r="EF314" s="279"/>
      <c r="EG314" s="279"/>
      <c r="EH314" s="279"/>
      <c r="EI314" s="279"/>
      <c r="EJ314" s="279"/>
      <c r="EK314" s="279"/>
      <c r="EL314" s="279"/>
      <c r="EM314" s="279"/>
      <c r="EN314" s="279"/>
      <c r="EO314" s="279"/>
      <c r="EP314" s="279"/>
      <c r="EQ314" s="279"/>
      <c r="ER314" s="279"/>
      <c r="ES314" s="279"/>
      <c r="ET314" s="279"/>
      <c r="EU314" s="279"/>
      <c r="EV314" s="279"/>
      <c r="EW314" s="279"/>
      <c r="EX314" s="279"/>
      <c r="EY314" s="279"/>
      <c r="EZ314" s="279"/>
      <c r="FA314" s="279"/>
      <c r="FB314" s="279"/>
      <c r="FC314" s="279"/>
      <c r="FD314" s="279"/>
      <c r="FE314" s="279"/>
      <c r="FF314" s="279"/>
      <c r="FG314" s="279"/>
      <c r="FH314" s="279"/>
      <c r="FI314" s="279"/>
      <c r="FJ314" s="279"/>
      <c r="FK314" s="279"/>
      <c r="FL314" s="279"/>
      <c r="FM314" s="279"/>
      <c r="FN314" s="279"/>
      <c r="FO314" s="279"/>
    </row>
    <row r="315" spans="1:171" s="1" customFormat="1" ht="63" hidden="1" customHeight="1" x14ac:dyDescent="0.25">
      <c r="A315" s="1258"/>
      <c r="B315" s="1484"/>
      <c r="C315" s="1310"/>
      <c r="D315" s="1452"/>
      <c r="E315" s="1595"/>
      <c r="F315" s="1499"/>
      <c r="G315" s="1499"/>
      <c r="H315" s="1499"/>
      <c r="I315" s="1499"/>
      <c r="J315" s="1499"/>
      <c r="K315" s="1499"/>
      <c r="L315" s="1499"/>
      <c r="M315" s="1499"/>
      <c r="N315" s="1499"/>
      <c r="O315" s="1499"/>
      <c r="P315" s="1499"/>
      <c r="Q315" s="1499"/>
      <c r="R315" s="785"/>
      <c r="S315" s="1510"/>
      <c r="T315" s="1517"/>
      <c r="U315" s="432" t="s">
        <v>531</v>
      </c>
      <c r="V315" s="441" t="s">
        <v>49</v>
      </c>
      <c r="W315" s="519" t="s">
        <v>122</v>
      </c>
      <c r="X315" s="445">
        <v>2500</v>
      </c>
      <c r="Y315" s="102"/>
      <c r="Z315" s="102"/>
      <c r="AA315" s="373" t="s">
        <v>821</v>
      </c>
      <c r="AB315" s="102"/>
      <c r="AC315" s="102"/>
      <c r="AD315" s="816"/>
      <c r="AE315" s="816"/>
      <c r="AF315" s="119">
        <v>2500</v>
      </c>
      <c r="AG315" s="816"/>
      <c r="AH315" s="816"/>
      <c r="AI315" s="119"/>
      <c r="AJ315" s="816"/>
      <c r="AK315" s="816"/>
      <c r="AL315" s="119"/>
      <c r="AM315" s="816"/>
      <c r="AN315" s="155"/>
      <c r="AO315" s="19">
        <f t="shared" si="34"/>
        <v>2500</v>
      </c>
    </row>
    <row r="316" spans="1:171" s="1" customFormat="1" ht="63" hidden="1" customHeight="1" x14ac:dyDescent="0.25">
      <c r="A316" s="1258"/>
      <c r="B316" s="1484"/>
      <c r="C316" s="1310"/>
      <c r="D316" s="180" t="s">
        <v>536</v>
      </c>
      <c r="E316" s="837">
        <v>12</v>
      </c>
      <c r="F316" s="794">
        <v>1</v>
      </c>
      <c r="G316" s="794">
        <v>1</v>
      </c>
      <c r="H316" s="794">
        <v>1</v>
      </c>
      <c r="I316" s="794">
        <v>1</v>
      </c>
      <c r="J316" s="794">
        <v>1</v>
      </c>
      <c r="K316" s="794">
        <v>1</v>
      </c>
      <c r="L316" s="794">
        <v>1</v>
      </c>
      <c r="M316" s="794">
        <v>1</v>
      </c>
      <c r="N316" s="794">
        <v>1</v>
      </c>
      <c r="O316" s="794">
        <v>1</v>
      </c>
      <c r="P316" s="794">
        <v>1</v>
      </c>
      <c r="Q316" s="794">
        <v>1</v>
      </c>
      <c r="R316" s="785"/>
      <c r="S316" s="1342"/>
      <c r="T316" s="773" t="s">
        <v>152</v>
      </c>
      <c r="U316" s="641" t="s">
        <v>532</v>
      </c>
      <c r="V316" s="571" t="s">
        <v>60</v>
      </c>
      <c r="W316" s="572" t="s">
        <v>699</v>
      </c>
      <c r="X316" s="445">
        <v>3900</v>
      </c>
      <c r="Y316" s="257"/>
      <c r="Z316" s="257"/>
      <c r="AA316" s="257"/>
      <c r="AB316" s="102"/>
      <c r="AC316" s="102"/>
      <c r="AD316" s="816"/>
      <c r="AE316" s="816"/>
      <c r="AF316" s="119">
        <v>3900</v>
      </c>
      <c r="AG316" s="816"/>
      <c r="AH316" s="816"/>
      <c r="AI316" s="119"/>
      <c r="AJ316" s="816"/>
      <c r="AK316" s="816"/>
      <c r="AL316" s="119"/>
      <c r="AM316" s="816"/>
      <c r="AN316" s="155"/>
      <c r="AO316" s="19">
        <f t="shared" si="34"/>
        <v>3900</v>
      </c>
    </row>
    <row r="317" spans="1:171" s="1" customFormat="1" ht="40.5" hidden="1" customHeight="1" thickBot="1" x14ac:dyDescent="0.3">
      <c r="A317" s="1258"/>
      <c r="B317" s="1537"/>
      <c r="C317" s="1310"/>
      <c r="D317" s="57" t="s">
        <v>537</v>
      </c>
      <c r="E317" s="238">
        <v>80</v>
      </c>
      <c r="F317" s="58">
        <v>6</v>
      </c>
      <c r="G317" s="58">
        <v>9</v>
      </c>
      <c r="H317" s="58">
        <v>6</v>
      </c>
      <c r="I317" s="58">
        <v>8</v>
      </c>
      <c r="J317" s="58">
        <v>7</v>
      </c>
      <c r="K317" s="58">
        <v>6</v>
      </c>
      <c r="L317" s="58">
        <v>6</v>
      </c>
      <c r="M317" s="58">
        <v>5</v>
      </c>
      <c r="N317" s="58">
        <v>6</v>
      </c>
      <c r="O317" s="58">
        <v>6</v>
      </c>
      <c r="P317" s="58">
        <v>8</v>
      </c>
      <c r="Q317" s="58">
        <v>7</v>
      </c>
      <c r="R317" s="820"/>
      <c r="S317" s="1606"/>
      <c r="T317" s="803" t="s">
        <v>203</v>
      </c>
      <c r="U317" s="432" t="s">
        <v>533</v>
      </c>
      <c r="V317" s="566" t="s">
        <v>49</v>
      </c>
      <c r="W317" s="519" t="s">
        <v>122</v>
      </c>
      <c r="X317" s="520">
        <v>4000</v>
      </c>
      <c r="Y317" s="104"/>
      <c r="Z317" s="104"/>
      <c r="AA317" s="373" t="s">
        <v>821</v>
      </c>
      <c r="AB317" s="104"/>
      <c r="AC317" s="104"/>
      <c r="AD317" s="750"/>
      <c r="AE317" s="750"/>
      <c r="AF317" s="108">
        <v>4000</v>
      </c>
      <c r="AG317" s="750"/>
      <c r="AH317" s="750"/>
      <c r="AI317" s="108"/>
      <c r="AJ317" s="750"/>
      <c r="AK317" s="750"/>
      <c r="AL317" s="108"/>
      <c r="AM317" s="750"/>
      <c r="AN317" s="109"/>
      <c r="AO317" s="19">
        <f t="shared" si="34"/>
        <v>4000</v>
      </c>
    </row>
    <row r="318" spans="1:171" s="1" customFormat="1" ht="63.75" hidden="1" customHeight="1" x14ac:dyDescent="0.25">
      <c r="A318" s="1258"/>
      <c r="B318" s="1607" t="s">
        <v>548</v>
      </c>
      <c r="C318" s="1310"/>
      <c r="D318" s="1365" t="s">
        <v>549</v>
      </c>
      <c r="E318" s="1608">
        <v>5.0000000000000001E-3</v>
      </c>
      <c r="F318" s="1605">
        <v>5.0000000000000001E-3</v>
      </c>
      <c r="G318" s="1605">
        <v>5.0000000000000001E-3</v>
      </c>
      <c r="H318" s="1605">
        <v>5.0000000000000001E-3</v>
      </c>
      <c r="I318" s="1605">
        <v>5.0000000000000001E-3</v>
      </c>
      <c r="J318" s="1605">
        <v>5.0000000000000001E-3</v>
      </c>
      <c r="K318" s="1605">
        <v>5.0000000000000001E-3</v>
      </c>
      <c r="L318" s="1605">
        <v>5.0000000000000001E-3</v>
      </c>
      <c r="M318" s="1605">
        <v>5.0000000000000001E-3</v>
      </c>
      <c r="N318" s="1605">
        <v>5.0000000000000001E-3</v>
      </c>
      <c r="O318" s="1605">
        <v>5.0000000000000001E-3</v>
      </c>
      <c r="P318" s="1605">
        <v>5.0000000000000001E-3</v>
      </c>
      <c r="Q318" s="1605">
        <v>5.0000000000000001E-3</v>
      </c>
      <c r="R318" s="800"/>
      <c r="S318" s="1617" t="s">
        <v>515</v>
      </c>
      <c r="T318" s="1620" t="s">
        <v>229</v>
      </c>
      <c r="U318" s="646" t="s">
        <v>539</v>
      </c>
      <c r="V318" s="647" t="s">
        <v>65</v>
      </c>
      <c r="W318" s="648" t="s">
        <v>250</v>
      </c>
      <c r="X318" s="620">
        <v>75000</v>
      </c>
      <c r="Y318" s="371"/>
      <c r="Z318" s="371"/>
      <c r="AA318" s="371"/>
      <c r="AB318" s="152"/>
      <c r="AC318" s="152"/>
      <c r="AD318" s="152"/>
      <c r="AE318" s="152"/>
      <c r="AF318" s="152">
        <f>+X318</f>
        <v>75000</v>
      </c>
      <c r="AG318" s="152"/>
      <c r="AH318" s="152"/>
      <c r="AI318" s="152"/>
      <c r="AJ318" s="152"/>
      <c r="AK318" s="152"/>
      <c r="AL318" s="152"/>
      <c r="AM318" s="152"/>
      <c r="AN318" s="153"/>
      <c r="AO318" s="19">
        <f t="shared" si="34"/>
        <v>75000</v>
      </c>
    </row>
    <row r="319" spans="1:171" s="1" customFormat="1" ht="52.5" hidden="1" customHeight="1" x14ac:dyDescent="0.25">
      <c r="A319" s="1258"/>
      <c r="B319" s="1586"/>
      <c r="C319" s="1310"/>
      <c r="D319" s="1569"/>
      <c r="E319" s="1609"/>
      <c r="F319" s="1312"/>
      <c r="G319" s="1312"/>
      <c r="H319" s="1312"/>
      <c r="I319" s="1312"/>
      <c r="J319" s="1312"/>
      <c r="K319" s="1312"/>
      <c r="L319" s="1312"/>
      <c r="M319" s="1312"/>
      <c r="N319" s="1312"/>
      <c r="O319" s="1312"/>
      <c r="P319" s="1312"/>
      <c r="Q319" s="1312"/>
      <c r="R319" s="785"/>
      <c r="S319" s="1568"/>
      <c r="T319" s="1614"/>
      <c r="U319" s="649" t="s">
        <v>540</v>
      </c>
      <c r="V319" s="640" t="s">
        <v>60</v>
      </c>
      <c r="W319" s="625" t="s">
        <v>699</v>
      </c>
      <c r="X319" s="626">
        <v>51546</v>
      </c>
      <c r="Y319" s="257">
        <f>+X319*0.12</f>
        <v>6185.5199999999995</v>
      </c>
      <c r="Z319" s="257">
        <f>+X319+Y319</f>
        <v>57731.519999999997</v>
      </c>
      <c r="AA319" s="462">
        <v>44028</v>
      </c>
      <c r="AB319" s="102"/>
      <c r="AC319" s="102"/>
      <c r="AD319" s="102"/>
      <c r="AE319" s="102"/>
      <c r="AF319" s="102"/>
      <c r="AG319" s="102"/>
      <c r="AH319" s="102"/>
      <c r="AI319" s="102">
        <f>+X319</f>
        <v>51546</v>
      </c>
      <c r="AJ319" s="102"/>
      <c r="AK319" s="102"/>
      <c r="AL319" s="102"/>
      <c r="AM319" s="102"/>
      <c r="AN319" s="103"/>
      <c r="AO319" s="19">
        <f t="shared" si="34"/>
        <v>51546</v>
      </c>
    </row>
    <row r="320" spans="1:171" s="1" customFormat="1" ht="81.75" hidden="1" customHeight="1" x14ac:dyDescent="0.25">
      <c r="A320" s="1258"/>
      <c r="B320" s="1587"/>
      <c r="C320" s="1310"/>
      <c r="D320" s="1366"/>
      <c r="E320" s="1610"/>
      <c r="F320" s="1582"/>
      <c r="G320" s="1582"/>
      <c r="H320" s="1582"/>
      <c r="I320" s="1582"/>
      <c r="J320" s="1582"/>
      <c r="K320" s="1582"/>
      <c r="L320" s="1582"/>
      <c r="M320" s="1582"/>
      <c r="N320" s="1582"/>
      <c r="O320" s="1582"/>
      <c r="P320" s="1582"/>
      <c r="Q320" s="1582"/>
      <c r="R320" s="785"/>
      <c r="S320" s="1618"/>
      <c r="T320" s="1613"/>
      <c r="U320" s="333" t="s">
        <v>541</v>
      </c>
      <c r="V320" s="824" t="s">
        <v>65</v>
      </c>
      <c r="W320" s="803" t="s">
        <v>250</v>
      </c>
      <c r="X320" s="781">
        <v>9000</v>
      </c>
      <c r="Y320" s="781"/>
      <c r="Z320" s="781"/>
      <c r="AA320" s="781"/>
      <c r="AB320" s="102"/>
      <c r="AC320" s="102"/>
      <c r="AD320" s="102"/>
      <c r="AE320" s="102">
        <f>+X320</f>
        <v>9000</v>
      </c>
      <c r="AF320" s="102"/>
      <c r="AG320" s="102"/>
      <c r="AH320" s="102"/>
      <c r="AI320" s="102"/>
      <c r="AJ320" s="102"/>
      <c r="AK320" s="102"/>
      <c r="AL320" s="102"/>
      <c r="AM320" s="102"/>
      <c r="AN320" s="103"/>
      <c r="AO320" s="19">
        <f t="shared" si="34"/>
        <v>9000</v>
      </c>
    </row>
    <row r="321" spans="1:43" s="1" customFormat="1" ht="97.5" hidden="1" customHeight="1" x14ac:dyDescent="0.25">
      <c r="A321" s="1258"/>
      <c r="B321" s="1587"/>
      <c r="C321" s="1310"/>
      <c r="D321" s="1504" t="s">
        <v>550</v>
      </c>
      <c r="E321" s="1621">
        <v>0.51</v>
      </c>
      <c r="F321" s="1603">
        <v>0.51</v>
      </c>
      <c r="G321" s="1603">
        <v>0.51</v>
      </c>
      <c r="H321" s="1603">
        <v>0.51</v>
      </c>
      <c r="I321" s="1603">
        <v>0.51</v>
      </c>
      <c r="J321" s="1603">
        <v>0.51</v>
      </c>
      <c r="K321" s="1603">
        <v>0.51</v>
      </c>
      <c r="L321" s="1603">
        <v>0.51</v>
      </c>
      <c r="M321" s="1603">
        <v>0.51</v>
      </c>
      <c r="N321" s="1603">
        <v>0.51</v>
      </c>
      <c r="O321" s="1603">
        <v>0.51</v>
      </c>
      <c r="P321" s="1603">
        <v>0.51</v>
      </c>
      <c r="Q321" s="1603">
        <v>0.51</v>
      </c>
      <c r="R321" s="785"/>
      <c r="S321" s="1618"/>
      <c r="T321" s="1613" t="s">
        <v>149</v>
      </c>
      <c r="U321" s="333" t="s">
        <v>542</v>
      </c>
      <c r="V321" s="810" t="s">
        <v>65</v>
      </c>
      <c r="W321" s="803" t="s">
        <v>250</v>
      </c>
      <c r="X321" s="781">
        <f>12000+35858.8</f>
        <v>47858.8</v>
      </c>
      <c r="Y321" s="257">
        <f>+X321*0.12</f>
        <v>5743.0560000000005</v>
      </c>
      <c r="Z321" s="257">
        <f>+X321+Y321</f>
        <v>53601.856</v>
      </c>
      <c r="AA321" s="781" t="s">
        <v>839</v>
      </c>
      <c r="AB321" s="102"/>
      <c r="AC321" s="102"/>
      <c r="AD321" s="102"/>
      <c r="AE321" s="102"/>
      <c r="AF321" s="102">
        <f>+X321</f>
        <v>47858.8</v>
      </c>
      <c r="AG321" s="102"/>
      <c r="AH321" s="102"/>
      <c r="AI321" s="102"/>
      <c r="AJ321" s="102"/>
      <c r="AK321" s="102"/>
      <c r="AL321" s="102"/>
      <c r="AM321" s="102"/>
      <c r="AN321" s="103"/>
      <c r="AO321" s="19">
        <f t="shared" si="34"/>
        <v>47858.8</v>
      </c>
    </row>
    <row r="322" spans="1:43" s="1" customFormat="1" ht="97.5" hidden="1" customHeight="1" x14ac:dyDescent="0.25">
      <c r="A322" s="1258"/>
      <c r="B322" s="1586"/>
      <c r="C322" s="1310"/>
      <c r="D322" s="1366"/>
      <c r="E322" s="1622"/>
      <c r="F322" s="1604"/>
      <c r="G322" s="1604"/>
      <c r="H322" s="1604"/>
      <c r="I322" s="1604"/>
      <c r="J322" s="1604"/>
      <c r="K322" s="1604"/>
      <c r="L322" s="1604"/>
      <c r="M322" s="1604"/>
      <c r="N322" s="1604"/>
      <c r="O322" s="1604"/>
      <c r="P322" s="1604"/>
      <c r="Q322" s="1604"/>
      <c r="R322" s="785"/>
      <c r="S322" s="1568"/>
      <c r="T322" s="1614"/>
      <c r="U322" s="649" t="s">
        <v>819</v>
      </c>
      <c r="V322" s="640" t="s">
        <v>60</v>
      </c>
      <c r="W322" s="625" t="s">
        <v>699</v>
      </c>
      <c r="X322" s="626">
        <v>15000</v>
      </c>
      <c r="Y322" s="257">
        <f>+X322*0.12</f>
        <v>1800</v>
      </c>
      <c r="Z322" s="257">
        <f>+X322+Y322</f>
        <v>16800</v>
      </c>
      <c r="AA322" s="257"/>
      <c r="AB322" s="102"/>
      <c r="AC322" s="102"/>
      <c r="AD322" s="102"/>
      <c r="AE322" s="102"/>
      <c r="AF322" s="102"/>
      <c r="AG322" s="102"/>
      <c r="AH322" s="102">
        <f>+X322</f>
        <v>15000</v>
      </c>
      <c r="AI322" s="102"/>
      <c r="AJ322" s="102"/>
      <c r="AK322" s="102"/>
      <c r="AL322" s="102"/>
      <c r="AM322" s="102"/>
      <c r="AN322" s="103"/>
      <c r="AO322" s="19">
        <f t="shared" si="34"/>
        <v>15000</v>
      </c>
    </row>
    <row r="323" spans="1:43" s="1" customFormat="1" ht="97.5" hidden="1" customHeight="1" x14ac:dyDescent="0.25">
      <c r="A323" s="1258"/>
      <c r="B323" s="1587"/>
      <c r="C323" s="1310"/>
      <c r="D323" s="1500" t="s">
        <v>551</v>
      </c>
      <c r="E323" s="1615">
        <v>331</v>
      </c>
      <c r="F323" s="1311">
        <v>28</v>
      </c>
      <c r="G323" s="1311">
        <v>25</v>
      </c>
      <c r="H323" s="1311">
        <v>28</v>
      </c>
      <c r="I323" s="1311">
        <v>30</v>
      </c>
      <c r="J323" s="1311">
        <v>26</v>
      </c>
      <c r="K323" s="1311">
        <v>30</v>
      </c>
      <c r="L323" s="1311">
        <v>28</v>
      </c>
      <c r="M323" s="1311">
        <v>27</v>
      </c>
      <c r="N323" s="1311">
        <v>26</v>
      </c>
      <c r="O323" s="1311">
        <v>30</v>
      </c>
      <c r="P323" s="1311">
        <v>26</v>
      </c>
      <c r="Q323" s="1311">
        <v>27</v>
      </c>
      <c r="R323" s="785"/>
      <c r="S323" s="1618"/>
      <c r="T323" s="1612" t="s">
        <v>553</v>
      </c>
      <c r="U323" s="335" t="s">
        <v>543</v>
      </c>
      <c r="V323" s="810" t="s">
        <v>65</v>
      </c>
      <c r="W323" s="803" t="s">
        <v>250</v>
      </c>
      <c r="X323" s="781">
        <v>45000</v>
      </c>
      <c r="Y323" s="781"/>
      <c r="Z323" s="781"/>
      <c r="AA323" s="781"/>
      <c r="AB323" s="102"/>
      <c r="AC323" s="102"/>
      <c r="AD323" s="102"/>
      <c r="AE323" s="102"/>
      <c r="AF323" s="102"/>
      <c r="AG323" s="102"/>
      <c r="AH323" s="102"/>
      <c r="AI323" s="102"/>
      <c r="AJ323" s="102">
        <f>+X323</f>
        <v>45000</v>
      </c>
      <c r="AK323" s="102"/>
      <c r="AL323" s="102"/>
      <c r="AM323" s="102"/>
      <c r="AN323" s="103"/>
      <c r="AO323" s="19">
        <f t="shared" si="34"/>
        <v>45000</v>
      </c>
    </row>
    <row r="324" spans="1:43" s="1" customFormat="1" ht="63" hidden="1" x14ac:dyDescent="0.25">
      <c r="A324" s="1258"/>
      <c r="B324" s="1586"/>
      <c r="C324" s="1310"/>
      <c r="D324" s="1497"/>
      <c r="E324" s="1616"/>
      <c r="F324" s="1582"/>
      <c r="G324" s="1582"/>
      <c r="H324" s="1582"/>
      <c r="I324" s="1582"/>
      <c r="J324" s="1582"/>
      <c r="K324" s="1582"/>
      <c r="L324" s="1582"/>
      <c r="M324" s="1582"/>
      <c r="N324" s="1582"/>
      <c r="O324" s="1582"/>
      <c r="P324" s="1582"/>
      <c r="Q324" s="1582"/>
      <c r="R324" s="785"/>
      <c r="S324" s="1568"/>
      <c r="T324" s="1517"/>
      <c r="U324" s="803" t="s">
        <v>544</v>
      </c>
      <c r="V324" s="824" t="s">
        <v>49</v>
      </c>
      <c r="W324" s="815" t="s">
        <v>122</v>
      </c>
      <c r="X324" s="257">
        <v>4200</v>
      </c>
      <c r="Y324" s="102" t="s">
        <v>823</v>
      </c>
      <c r="Z324" s="102"/>
      <c r="AA324" s="102"/>
      <c r="AB324" s="102"/>
      <c r="AC324" s="102"/>
      <c r="AD324" s="102"/>
      <c r="AE324" s="102">
        <f>+X324</f>
        <v>4200</v>
      </c>
      <c r="AF324" s="102"/>
      <c r="AG324" s="102"/>
      <c r="AH324" s="102"/>
      <c r="AI324" s="102"/>
      <c r="AJ324" s="102"/>
      <c r="AK324" s="102"/>
      <c r="AL324" s="102"/>
      <c r="AM324" s="102"/>
      <c r="AN324" s="103"/>
      <c r="AO324" s="19">
        <f t="shared" si="34"/>
        <v>4200</v>
      </c>
    </row>
    <row r="325" spans="1:43" s="1" customFormat="1" ht="63" hidden="1" x14ac:dyDescent="0.25">
      <c r="A325" s="1258"/>
      <c r="B325" s="1586"/>
      <c r="C325" s="1310"/>
      <c r="D325" s="815" t="s">
        <v>551</v>
      </c>
      <c r="E325" s="835">
        <v>270</v>
      </c>
      <c r="F325" s="836">
        <v>25</v>
      </c>
      <c r="G325" s="836">
        <v>24</v>
      </c>
      <c r="H325" s="836">
        <v>26</v>
      </c>
      <c r="I325" s="836">
        <v>23</v>
      </c>
      <c r="J325" s="836">
        <v>24</v>
      </c>
      <c r="K325" s="836">
        <v>20</v>
      </c>
      <c r="L325" s="836">
        <v>24</v>
      </c>
      <c r="M325" s="836">
        <v>22</v>
      </c>
      <c r="N325" s="836">
        <v>21</v>
      </c>
      <c r="O325" s="836">
        <v>20</v>
      </c>
      <c r="P325" s="836">
        <v>22</v>
      </c>
      <c r="Q325" s="836">
        <v>19</v>
      </c>
      <c r="R325" s="785"/>
      <c r="S325" s="1568"/>
      <c r="T325" s="803" t="s">
        <v>151</v>
      </c>
      <c r="U325" s="672" t="s">
        <v>545</v>
      </c>
      <c r="V325" s="673" t="s">
        <v>49</v>
      </c>
      <c r="W325" s="665" t="s">
        <v>122</v>
      </c>
      <c r="X325" s="670">
        <v>2500</v>
      </c>
      <c r="Y325" s="102">
        <f>+X325*0.12</f>
        <v>300</v>
      </c>
      <c r="Z325" s="102">
        <f>+X325+Y325</f>
        <v>2800</v>
      </c>
      <c r="AA325" s="257" t="s">
        <v>742</v>
      </c>
      <c r="AB325" s="102"/>
      <c r="AC325" s="102"/>
      <c r="AD325" s="102"/>
      <c r="AE325" s="102"/>
      <c r="AF325" s="102">
        <f>+X325</f>
        <v>2500</v>
      </c>
      <c r="AG325" s="102"/>
      <c r="AH325" s="102"/>
      <c r="AI325" s="102"/>
      <c r="AJ325" s="102"/>
      <c r="AK325" s="102"/>
      <c r="AL325" s="102"/>
      <c r="AM325" s="102"/>
      <c r="AN325" s="103"/>
      <c r="AO325" s="19">
        <f t="shared" si="34"/>
        <v>2500</v>
      </c>
    </row>
    <row r="326" spans="1:43" s="1" customFormat="1" ht="84.75" hidden="1" customHeight="1" x14ac:dyDescent="0.25">
      <c r="A326" s="1258"/>
      <c r="B326" s="1586"/>
      <c r="C326" s="1310"/>
      <c r="D326" s="64" t="s">
        <v>384</v>
      </c>
      <c r="E326" s="835">
        <v>13</v>
      </c>
      <c r="F326" s="836"/>
      <c r="G326" s="836"/>
      <c r="H326" s="836"/>
      <c r="I326" s="836"/>
      <c r="J326" s="836"/>
      <c r="K326" s="836">
        <v>6</v>
      </c>
      <c r="L326" s="836"/>
      <c r="M326" s="836"/>
      <c r="N326" s="836"/>
      <c r="O326" s="836"/>
      <c r="P326" s="836"/>
      <c r="Q326" s="836">
        <v>7</v>
      </c>
      <c r="R326" s="785"/>
      <c r="S326" s="1568"/>
      <c r="T326" s="338" t="s">
        <v>152</v>
      </c>
      <c r="U326" s="585" t="s">
        <v>546</v>
      </c>
      <c r="V326" s="441" t="s">
        <v>156</v>
      </c>
      <c r="W326" s="442" t="s">
        <v>248</v>
      </c>
      <c r="X326" s="445">
        <v>72000</v>
      </c>
      <c r="Y326" s="257"/>
      <c r="Z326" s="257"/>
      <c r="AA326" s="257"/>
      <c r="AB326" s="102"/>
      <c r="AC326" s="102"/>
      <c r="AD326" s="102"/>
      <c r="AE326" s="102">
        <f>+X326</f>
        <v>72000</v>
      </c>
      <c r="AF326" s="102"/>
      <c r="AG326" s="102"/>
      <c r="AH326" s="102"/>
      <c r="AI326" s="102"/>
      <c r="AJ326" s="102"/>
      <c r="AK326" s="102"/>
      <c r="AL326" s="102"/>
      <c r="AM326" s="102"/>
      <c r="AN326" s="103"/>
      <c r="AO326" s="19">
        <f t="shared" si="34"/>
        <v>72000</v>
      </c>
    </row>
    <row r="327" spans="1:43" s="1" customFormat="1" ht="60.75" hidden="1" customHeight="1" x14ac:dyDescent="0.25">
      <c r="A327" s="1258"/>
      <c r="B327" s="1586"/>
      <c r="C327" s="1310"/>
      <c r="D327" s="75"/>
      <c r="E327" s="830"/>
      <c r="F327" s="755"/>
      <c r="G327" s="755"/>
      <c r="H327" s="755"/>
      <c r="I327" s="755"/>
      <c r="J327" s="755"/>
      <c r="K327" s="755"/>
      <c r="L327" s="755"/>
      <c r="M327" s="755"/>
      <c r="N327" s="755"/>
      <c r="O327" s="755"/>
      <c r="P327" s="755"/>
      <c r="Q327" s="755"/>
      <c r="R327" s="788"/>
      <c r="S327" s="1568"/>
      <c r="T327" s="525"/>
      <c r="U327" s="557" t="s">
        <v>773</v>
      </c>
      <c r="V327" s="547" t="s">
        <v>74</v>
      </c>
      <c r="W327" s="548" t="s">
        <v>236</v>
      </c>
      <c r="X327" s="558">
        <v>130638.36</v>
      </c>
      <c r="Y327" s="373">
        <f>+X327*0.12</f>
        <v>15676.6032</v>
      </c>
      <c r="Z327" s="373">
        <f>+X327+Y327</f>
        <v>146314.9632</v>
      </c>
      <c r="AA327" s="526">
        <v>43601</v>
      </c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5"/>
      <c r="AO327" s="19"/>
    </row>
    <row r="328" spans="1:43" s="1" customFormat="1" ht="60.75" hidden="1" customHeight="1" thickBot="1" x14ac:dyDescent="0.3">
      <c r="A328" s="1258"/>
      <c r="B328" s="1588"/>
      <c r="C328" s="1310"/>
      <c r="D328" s="134" t="s">
        <v>552</v>
      </c>
      <c r="E328" s="214">
        <v>150</v>
      </c>
      <c r="F328" s="68">
        <v>22</v>
      </c>
      <c r="G328" s="68">
        <v>6</v>
      </c>
      <c r="H328" s="68">
        <v>5</v>
      </c>
      <c r="I328" s="68">
        <v>12</v>
      </c>
      <c r="J328" s="68">
        <v>9</v>
      </c>
      <c r="K328" s="68">
        <v>18</v>
      </c>
      <c r="L328" s="68">
        <v>11</v>
      </c>
      <c r="M328" s="68">
        <v>19</v>
      </c>
      <c r="N328" s="68">
        <v>9</v>
      </c>
      <c r="O328" s="68">
        <v>17</v>
      </c>
      <c r="P328" s="68">
        <v>11</v>
      </c>
      <c r="Q328" s="68">
        <v>11</v>
      </c>
      <c r="R328" s="820"/>
      <c r="S328" s="1619"/>
      <c r="T328" s="181" t="s">
        <v>203</v>
      </c>
      <c r="U328" s="586" t="s">
        <v>547</v>
      </c>
      <c r="V328" s="575" t="s">
        <v>156</v>
      </c>
      <c r="W328" s="576" t="s">
        <v>248</v>
      </c>
      <c r="X328" s="555">
        <v>17403.310000000001</v>
      </c>
      <c r="Y328" s="373">
        <f>+X328*0.12</f>
        <v>2088.3971999999999</v>
      </c>
      <c r="Z328" s="373">
        <f>+X328+Y328</f>
        <v>19491.707200000001</v>
      </c>
      <c r="AA328" s="518">
        <v>44157</v>
      </c>
      <c r="AB328" s="165"/>
      <c r="AC328" s="165"/>
      <c r="AD328" s="165"/>
      <c r="AE328" s="165">
        <f>+X328</f>
        <v>17403.310000000001</v>
      </c>
      <c r="AF328" s="165"/>
      <c r="AG328" s="165"/>
      <c r="AH328" s="165"/>
      <c r="AI328" s="165"/>
      <c r="AJ328" s="165"/>
      <c r="AK328" s="165"/>
      <c r="AL328" s="165"/>
      <c r="AM328" s="165"/>
      <c r="AN328" s="177"/>
      <c r="AO328" s="19">
        <f t="shared" si="34"/>
        <v>17403.310000000001</v>
      </c>
    </row>
    <row r="329" spans="1:43" s="1" customFormat="1" ht="66.75" hidden="1" customHeight="1" x14ac:dyDescent="0.25">
      <c r="A329" s="1258"/>
      <c r="B329" s="1574" t="s">
        <v>564</v>
      </c>
      <c r="C329" s="1310"/>
      <c r="D329" s="1365" t="s">
        <v>565</v>
      </c>
      <c r="E329" s="1626">
        <v>53075</v>
      </c>
      <c r="F329" s="1611">
        <v>4270</v>
      </c>
      <c r="G329" s="1611">
        <v>4400</v>
      </c>
      <c r="H329" s="1611">
        <v>3796</v>
      </c>
      <c r="I329" s="1611">
        <v>4454</v>
      </c>
      <c r="J329" s="1611">
        <v>4563</v>
      </c>
      <c r="K329" s="1611">
        <v>4210</v>
      </c>
      <c r="L329" s="1611">
        <v>4826</v>
      </c>
      <c r="M329" s="1611">
        <v>4864</v>
      </c>
      <c r="N329" s="1611">
        <v>4211</v>
      </c>
      <c r="O329" s="1611">
        <v>5264</v>
      </c>
      <c r="P329" s="1611">
        <v>4606</v>
      </c>
      <c r="Q329" s="1611">
        <v>3611</v>
      </c>
      <c r="R329" s="813"/>
      <c r="S329" s="1492" t="s">
        <v>569</v>
      </c>
      <c r="T329" s="1495" t="s">
        <v>567</v>
      </c>
      <c r="U329" s="583" t="s">
        <v>554</v>
      </c>
      <c r="V329" s="822" t="s">
        <v>156</v>
      </c>
      <c r="W329" s="545" t="s">
        <v>248</v>
      </c>
      <c r="X329" s="535">
        <v>32280</v>
      </c>
      <c r="Y329" s="373">
        <f>+X329*0.12</f>
        <v>3873.6</v>
      </c>
      <c r="Z329" s="373">
        <f>+X329+Y329</f>
        <v>36153.599999999999</v>
      </c>
      <c r="AA329" s="587">
        <v>44134</v>
      </c>
      <c r="AB329" s="101"/>
      <c r="AC329" s="101"/>
      <c r="AD329" s="102"/>
      <c r="AE329" s="102"/>
      <c r="AF329" s="103"/>
      <c r="AG329" s="101"/>
      <c r="AH329" s="102"/>
      <c r="AI329" s="102"/>
      <c r="AJ329" s="103"/>
      <c r="AK329" s="101"/>
      <c r="AL329" s="187">
        <f>+X329</f>
        <v>32280</v>
      </c>
      <c r="AM329" s="102"/>
      <c r="AN329" s="103"/>
      <c r="AO329" s="19">
        <f t="shared" si="34"/>
        <v>32280</v>
      </c>
    </row>
    <row r="330" spans="1:43" s="1" customFormat="1" ht="66.75" hidden="1" customHeight="1" x14ac:dyDescent="0.25">
      <c r="A330" s="1258"/>
      <c r="B330" s="1625"/>
      <c r="C330" s="1310"/>
      <c r="D330" s="1569"/>
      <c r="E330" s="1570"/>
      <c r="F330" s="1312"/>
      <c r="G330" s="1312"/>
      <c r="H330" s="1312"/>
      <c r="I330" s="1312"/>
      <c r="J330" s="1312"/>
      <c r="K330" s="1312"/>
      <c r="L330" s="1312"/>
      <c r="M330" s="1312"/>
      <c r="N330" s="1312"/>
      <c r="O330" s="1312"/>
      <c r="P330" s="1312"/>
      <c r="Q330" s="1312"/>
      <c r="R330" s="785"/>
      <c r="S330" s="1493"/>
      <c r="T330" s="1496"/>
      <c r="U330" s="583" t="s">
        <v>813</v>
      </c>
      <c r="V330" s="822" t="s">
        <v>156</v>
      </c>
      <c r="W330" s="545" t="s">
        <v>248</v>
      </c>
      <c r="X330" s="535">
        <v>9214.32</v>
      </c>
      <c r="Y330" s="373">
        <f>+X330*0.12</f>
        <v>1105.7184</v>
      </c>
      <c r="Z330" s="373">
        <f>+X330+Y330</f>
        <v>10320.038399999999</v>
      </c>
      <c r="AA330" s="588">
        <v>43950</v>
      </c>
      <c r="AB330" s="106"/>
      <c r="AC330" s="106"/>
      <c r="AD330" s="104"/>
      <c r="AE330" s="104"/>
      <c r="AF330" s="105"/>
      <c r="AG330" s="106">
        <f>+X330</f>
        <v>9214.32</v>
      </c>
      <c r="AH330" s="104"/>
      <c r="AI330" s="104"/>
      <c r="AJ330" s="105"/>
      <c r="AK330" s="106"/>
      <c r="AL330" s="104"/>
      <c r="AM330" s="104"/>
      <c r="AN330" s="105"/>
      <c r="AO330" s="19">
        <f t="shared" si="34"/>
        <v>9214.32</v>
      </c>
    </row>
    <row r="331" spans="1:43" s="1" customFormat="1" ht="66.75" hidden="1" customHeight="1" x14ac:dyDescent="0.25">
      <c r="A331" s="1258"/>
      <c r="B331" s="1625"/>
      <c r="C331" s="1310"/>
      <c r="D331" s="1366"/>
      <c r="E331" s="1589"/>
      <c r="F331" s="1582"/>
      <c r="G331" s="1582"/>
      <c r="H331" s="1582"/>
      <c r="I331" s="1582"/>
      <c r="J331" s="1582"/>
      <c r="K331" s="1582"/>
      <c r="L331" s="1582"/>
      <c r="M331" s="1582"/>
      <c r="N331" s="1582"/>
      <c r="O331" s="1582"/>
      <c r="P331" s="1582"/>
      <c r="Q331" s="1582"/>
      <c r="R331" s="785"/>
      <c r="S331" s="1493"/>
      <c r="T331" s="1497"/>
      <c r="U331" s="432" t="s">
        <v>555</v>
      </c>
      <c r="V331" s="441" t="s">
        <v>60</v>
      </c>
      <c r="W331" s="572" t="s">
        <v>699</v>
      </c>
      <c r="X331" s="445">
        <v>3135</v>
      </c>
      <c r="Y331" s="437"/>
      <c r="Z331" s="437"/>
      <c r="AA331" s="437"/>
      <c r="AB331" s="186"/>
      <c r="AC331" s="186"/>
      <c r="AD331" s="104">
        <f>+X331</f>
        <v>3135</v>
      </c>
      <c r="AE331" s="104"/>
      <c r="AF331" s="105"/>
      <c r="AG331" s="106"/>
      <c r="AH331" s="104"/>
      <c r="AI331" s="104"/>
      <c r="AJ331" s="105"/>
      <c r="AK331" s="106"/>
      <c r="AL331" s="104"/>
      <c r="AM331" s="104"/>
      <c r="AN331" s="105"/>
      <c r="AO331" s="19">
        <f t="shared" si="34"/>
        <v>3135</v>
      </c>
    </row>
    <row r="332" spans="1:43" s="1" customFormat="1" ht="66.75" hidden="1" customHeight="1" x14ac:dyDescent="0.25">
      <c r="A332" s="1258"/>
      <c r="B332" s="1625"/>
      <c r="C332" s="1310"/>
      <c r="D332" s="1504" t="s">
        <v>566</v>
      </c>
      <c r="E332" s="1508">
        <v>137838</v>
      </c>
      <c r="F332" s="1311">
        <v>11130</v>
      </c>
      <c r="G332" s="1311">
        <v>12353</v>
      </c>
      <c r="H332" s="1311">
        <v>10788</v>
      </c>
      <c r="I332" s="1311">
        <v>13216</v>
      </c>
      <c r="J332" s="1311">
        <v>12642</v>
      </c>
      <c r="K332" s="1311">
        <v>12578</v>
      </c>
      <c r="L332" s="1311">
        <v>11201</v>
      </c>
      <c r="M332" s="1311">
        <v>11250</v>
      </c>
      <c r="N332" s="1311">
        <v>9795</v>
      </c>
      <c r="O332" s="1311">
        <v>12360</v>
      </c>
      <c r="P332" s="1311">
        <v>11431</v>
      </c>
      <c r="Q332" s="1311">
        <v>9093</v>
      </c>
      <c r="R332" s="785"/>
      <c r="S332" s="1493"/>
      <c r="T332" s="1501" t="s">
        <v>568</v>
      </c>
      <c r="U332" s="703" t="s">
        <v>556</v>
      </c>
      <c r="V332" s="735" t="s">
        <v>560</v>
      </c>
      <c r="W332" s="710" t="s">
        <v>557</v>
      </c>
      <c r="X332" s="428">
        <v>2000</v>
      </c>
      <c r="Y332" s="436"/>
      <c r="Z332" s="436"/>
      <c r="AA332" s="436"/>
      <c r="AB332" s="182"/>
      <c r="AC332" s="182"/>
      <c r="AD332" s="104"/>
      <c r="AE332" s="104"/>
      <c r="AF332" s="105">
        <f>+X332</f>
        <v>2000</v>
      </c>
      <c r="AG332" s="106"/>
      <c r="AH332" s="104"/>
      <c r="AI332" s="104"/>
      <c r="AJ332" s="105"/>
      <c r="AK332" s="106"/>
      <c r="AL332" s="104"/>
      <c r="AM332" s="104"/>
      <c r="AN332" s="105"/>
      <c r="AO332" s="19">
        <f t="shared" si="34"/>
        <v>2000</v>
      </c>
      <c r="AP332" s="102">
        <v>450022.44</v>
      </c>
      <c r="AQ332" s="102">
        <v>5747.1</v>
      </c>
    </row>
    <row r="333" spans="1:43" s="1" customFormat="1" ht="66.75" hidden="1" customHeight="1" x14ac:dyDescent="0.25">
      <c r="A333" s="1258"/>
      <c r="B333" s="1625"/>
      <c r="C333" s="1310"/>
      <c r="D333" s="1569"/>
      <c r="E333" s="1570"/>
      <c r="F333" s="1312"/>
      <c r="G333" s="1312"/>
      <c r="H333" s="1312"/>
      <c r="I333" s="1312"/>
      <c r="J333" s="1312"/>
      <c r="K333" s="1312"/>
      <c r="L333" s="1312"/>
      <c r="M333" s="1312"/>
      <c r="N333" s="1312"/>
      <c r="O333" s="1312"/>
      <c r="P333" s="1312"/>
      <c r="Q333" s="1312"/>
      <c r="R333" s="785"/>
      <c r="S333" s="1493"/>
      <c r="T333" s="1496"/>
      <c r="U333" s="674" t="s">
        <v>558</v>
      </c>
      <c r="V333" s="678" t="s">
        <v>28</v>
      </c>
      <c r="W333" s="508" t="s">
        <v>559</v>
      </c>
      <c r="X333" s="501">
        <v>15243</v>
      </c>
      <c r="Y333" s="574">
        <f>+X333</f>
        <v>15243</v>
      </c>
      <c r="Z333" s="574">
        <f>+X333+Y333</f>
        <v>30486</v>
      </c>
      <c r="AA333" s="501" t="s">
        <v>828</v>
      </c>
      <c r="AB333" s="102"/>
      <c r="AC333" s="102"/>
      <c r="AD333" s="102"/>
      <c r="AE333" s="102"/>
      <c r="AF333" s="102"/>
      <c r="AG333" s="102"/>
      <c r="AH333" s="104"/>
      <c r="AI333" s="104"/>
      <c r="AJ333" s="105"/>
      <c r="AK333" s="106"/>
      <c r="AL333" s="104"/>
      <c r="AM333" s="104"/>
      <c r="AN333" s="188">
        <f>+X333</f>
        <v>15243</v>
      </c>
      <c r="AO333" s="19">
        <f t="shared" si="34"/>
        <v>15243</v>
      </c>
      <c r="AP333" s="102"/>
      <c r="AQ333" s="102"/>
    </row>
    <row r="334" spans="1:43" s="1" customFormat="1" ht="66.75" hidden="1" customHeight="1" x14ac:dyDescent="0.25">
      <c r="A334" s="1258"/>
      <c r="B334" s="1625"/>
      <c r="C334" s="1310"/>
      <c r="D334" s="1569"/>
      <c r="E334" s="1570"/>
      <c r="F334" s="1312"/>
      <c r="G334" s="1312"/>
      <c r="H334" s="1312"/>
      <c r="I334" s="1312"/>
      <c r="J334" s="1312"/>
      <c r="K334" s="1312"/>
      <c r="L334" s="1312"/>
      <c r="M334" s="1312"/>
      <c r="N334" s="1312"/>
      <c r="O334" s="1312"/>
      <c r="P334" s="1312"/>
      <c r="Q334" s="1312"/>
      <c r="R334" s="785"/>
      <c r="S334" s="1493"/>
      <c r="T334" s="1496"/>
      <c r="U334" s="674" t="s">
        <v>731</v>
      </c>
      <c r="V334" s="678" t="s">
        <v>28</v>
      </c>
      <c r="W334" s="508" t="s">
        <v>559</v>
      </c>
      <c r="X334" s="501">
        <v>35000</v>
      </c>
      <c r="Y334" s="682">
        <f>+X334*0.12</f>
        <v>4200</v>
      </c>
      <c r="Z334" s="682">
        <f>+X334+Y334</f>
        <v>39200</v>
      </c>
      <c r="AA334" s="501" t="s">
        <v>827</v>
      </c>
      <c r="AB334" s="102">
        <f>+X334</f>
        <v>35000</v>
      </c>
      <c r="AC334" s="102">
        <f>+Y334</f>
        <v>4200</v>
      </c>
      <c r="AD334" s="102"/>
      <c r="AE334" s="102"/>
      <c r="AF334" s="102"/>
      <c r="AG334" s="102"/>
      <c r="AH334" s="104"/>
      <c r="AI334" s="104"/>
      <c r="AJ334" s="427"/>
      <c r="AK334" s="182"/>
      <c r="AL334" s="104"/>
      <c r="AM334" s="104"/>
      <c r="AN334" s="188"/>
      <c r="AO334" s="19"/>
      <c r="AP334" s="102"/>
      <c r="AQ334" s="102"/>
    </row>
    <row r="335" spans="1:43" s="1" customFormat="1" ht="66.75" hidden="1" customHeight="1" x14ac:dyDescent="0.25">
      <c r="A335" s="1258"/>
      <c r="B335" s="1625"/>
      <c r="C335" s="1310"/>
      <c r="D335" s="1569"/>
      <c r="E335" s="1570"/>
      <c r="F335" s="1312"/>
      <c r="G335" s="1312"/>
      <c r="H335" s="1312"/>
      <c r="I335" s="1312"/>
      <c r="J335" s="1312"/>
      <c r="K335" s="1312"/>
      <c r="L335" s="1312"/>
      <c r="M335" s="1312"/>
      <c r="N335" s="1312"/>
      <c r="O335" s="1312"/>
      <c r="P335" s="1312"/>
      <c r="Q335" s="1312"/>
      <c r="R335" s="785"/>
      <c r="S335" s="1493"/>
      <c r="T335" s="1496"/>
      <c r="U335" s="110" t="s">
        <v>728</v>
      </c>
      <c r="V335" s="794" t="s">
        <v>28</v>
      </c>
      <c r="W335" s="786" t="s">
        <v>559</v>
      </c>
      <c r="X335" s="428">
        <v>38382</v>
      </c>
      <c r="Y335" s="681">
        <f>+X335*0.12</f>
        <v>4605.84</v>
      </c>
      <c r="Z335" s="681">
        <f>+X335+Y335</f>
        <v>42987.839999999997</v>
      </c>
      <c r="AA335" s="679" t="s">
        <v>829</v>
      </c>
      <c r="AB335" s="102"/>
      <c r="AC335" s="102"/>
      <c r="AD335" s="102"/>
      <c r="AE335" s="102"/>
      <c r="AF335" s="102"/>
      <c r="AG335" s="102"/>
      <c r="AH335" s="104">
        <f>+X335</f>
        <v>38382</v>
      </c>
      <c r="AI335" s="104"/>
      <c r="AJ335" s="427"/>
      <c r="AK335" s="182"/>
      <c r="AL335" s="104"/>
      <c r="AM335" s="104"/>
      <c r="AN335" s="188"/>
      <c r="AO335" s="19"/>
      <c r="AP335" s="102"/>
      <c r="AQ335" s="102"/>
    </row>
    <row r="336" spans="1:43" s="1" customFormat="1" ht="66.75" hidden="1" customHeight="1" x14ac:dyDescent="0.25">
      <c r="A336" s="1258"/>
      <c r="B336" s="1625"/>
      <c r="C336" s="1310"/>
      <c r="D336" s="1569"/>
      <c r="E336" s="1570"/>
      <c r="F336" s="1312"/>
      <c r="G336" s="1312"/>
      <c r="H336" s="1312"/>
      <c r="I336" s="1312"/>
      <c r="J336" s="1312"/>
      <c r="K336" s="1312"/>
      <c r="L336" s="1312"/>
      <c r="M336" s="1312"/>
      <c r="N336" s="1312"/>
      <c r="O336" s="1312"/>
      <c r="P336" s="1312"/>
      <c r="Q336" s="1312"/>
      <c r="R336" s="785"/>
      <c r="S336" s="1493"/>
      <c r="T336" s="1496"/>
      <c r="U336" s="110" t="s">
        <v>729</v>
      </c>
      <c r="V336" s="794" t="s">
        <v>28</v>
      </c>
      <c r="W336" s="786" t="s">
        <v>559</v>
      </c>
      <c r="X336" s="428">
        <v>15243</v>
      </c>
      <c r="Y336" s="681">
        <f>+X336*0.12</f>
        <v>1829.1599999999999</v>
      </c>
      <c r="Z336" s="681">
        <f>+X336+Y336</f>
        <v>17072.16</v>
      </c>
      <c r="AA336" s="679" t="s">
        <v>830</v>
      </c>
      <c r="AB336" s="102"/>
      <c r="AC336" s="102"/>
      <c r="AD336" s="102"/>
      <c r="AE336" s="102"/>
      <c r="AF336" s="102"/>
      <c r="AG336" s="102"/>
      <c r="AH336" s="104">
        <f>+X336</f>
        <v>15243</v>
      </c>
      <c r="AI336" s="104"/>
      <c r="AJ336" s="427"/>
      <c r="AK336" s="182"/>
      <c r="AL336" s="104"/>
      <c r="AM336" s="104"/>
      <c r="AN336" s="188"/>
      <c r="AO336" s="19"/>
      <c r="AP336" s="102"/>
      <c r="AQ336" s="102"/>
    </row>
    <row r="337" spans="1:45" s="1" customFormat="1" ht="66.75" hidden="1" customHeight="1" x14ac:dyDescent="0.25">
      <c r="A337" s="1258"/>
      <c r="B337" s="1625"/>
      <c r="C337" s="1310"/>
      <c r="D337" s="1569"/>
      <c r="E337" s="1570"/>
      <c r="F337" s="1312"/>
      <c r="G337" s="1312"/>
      <c r="H337" s="1312"/>
      <c r="I337" s="1312"/>
      <c r="J337" s="1312"/>
      <c r="K337" s="1312"/>
      <c r="L337" s="1312"/>
      <c r="M337" s="1312"/>
      <c r="N337" s="1312"/>
      <c r="O337" s="1312"/>
      <c r="P337" s="1312"/>
      <c r="Q337" s="1312"/>
      <c r="R337" s="785"/>
      <c r="S337" s="1493"/>
      <c r="T337" s="1496"/>
      <c r="U337" s="432" t="s">
        <v>561</v>
      </c>
      <c r="V337" s="433" t="s">
        <v>40</v>
      </c>
      <c r="W337" s="442" t="s">
        <v>562</v>
      </c>
      <c r="X337" s="445">
        <v>35200</v>
      </c>
      <c r="Y337" s="257"/>
      <c r="Z337" s="257"/>
      <c r="AA337" s="257"/>
      <c r="AB337" s="102"/>
      <c r="AC337" s="102"/>
      <c r="AD337" s="102">
        <f>+X337</f>
        <v>35200</v>
      </c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9">
        <f t="shared" si="34"/>
        <v>35200</v>
      </c>
      <c r="AP337" s="102"/>
      <c r="AQ337" s="102"/>
      <c r="AR337" s="279"/>
      <c r="AS337" s="279"/>
    </row>
    <row r="338" spans="1:45" s="1" customFormat="1" ht="57" hidden="1" customHeight="1" thickBot="1" x14ac:dyDescent="0.25">
      <c r="A338" s="1258"/>
      <c r="B338" s="1625"/>
      <c r="C338" s="1310"/>
      <c r="D338" s="1569"/>
      <c r="E338" s="1570"/>
      <c r="F338" s="1312"/>
      <c r="G338" s="1312"/>
      <c r="H338" s="1312"/>
      <c r="I338" s="1312"/>
      <c r="J338" s="1312"/>
      <c r="K338" s="1312"/>
      <c r="L338" s="1312"/>
      <c r="M338" s="1312"/>
      <c r="N338" s="1312"/>
      <c r="O338" s="1312"/>
      <c r="P338" s="1312"/>
      <c r="Q338" s="1312"/>
      <c r="R338" s="788"/>
      <c r="S338" s="1493"/>
      <c r="T338" s="1496"/>
      <c r="U338" s="473" t="s">
        <v>563</v>
      </c>
      <c r="V338" s="474" t="s">
        <v>40</v>
      </c>
      <c r="W338" s="475" t="s">
        <v>41</v>
      </c>
      <c r="X338" s="472">
        <v>35000</v>
      </c>
      <c r="Y338" s="488">
        <f>+X338*0.12</f>
        <v>4200</v>
      </c>
      <c r="Z338" s="488">
        <f>+X338+Y338</f>
        <v>39200</v>
      </c>
      <c r="AA338" s="472" t="s">
        <v>844</v>
      </c>
      <c r="AB338" s="104"/>
      <c r="AC338" s="104"/>
      <c r="AD338" s="104">
        <f>+X338</f>
        <v>35000</v>
      </c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9">
        <f t="shared" si="34"/>
        <v>35000</v>
      </c>
      <c r="AP338" s="102"/>
      <c r="AQ338" s="102"/>
      <c r="AR338" s="279"/>
      <c r="AS338" s="279"/>
    </row>
    <row r="339" spans="1:45" ht="63.75" hidden="1" customHeight="1" x14ac:dyDescent="0.25">
      <c r="A339" s="1258"/>
      <c r="B339" s="1483" t="s">
        <v>680</v>
      </c>
      <c r="C339" s="1310"/>
      <c r="D339" s="308" t="s">
        <v>579</v>
      </c>
      <c r="E339" s="309">
        <f t="shared" ref="E339:E344" si="35">SUM(F339:Q339)</f>
        <v>96</v>
      </c>
      <c r="F339" s="310">
        <v>8</v>
      </c>
      <c r="G339" s="310">
        <v>8</v>
      </c>
      <c r="H339" s="310">
        <v>8</v>
      </c>
      <c r="I339" s="310">
        <v>8</v>
      </c>
      <c r="J339" s="310">
        <v>8</v>
      </c>
      <c r="K339" s="310">
        <v>8</v>
      </c>
      <c r="L339" s="310">
        <v>8</v>
      </c>
      <c r="M339" s="310">
        <v>8</v>
      </c>
      <c r="N339" s="310">
        <v>8</v>
      </c>
      <c r="O339" s="310">
        <v>8</v>
      </c>
      <c r="P339" s="310">
        <v>8</v>
      </c>
      <c r="Q339" s="310">
        <v>8</v>
      </c>
      <c r="R339" s="800"/>
      <c r="S339" s="1624" t="s">
        <v>569</v>
      </c>
      <c r="T339" s="839" t="s">
        <v>585</v>
      </c>
      <c r="U339" s="432" t="s">
        <v>570</v>
      </c>
      <c r="V339" s="690" t="s">
        <v>44</v>
      </c>
      <c r="W339" s="691" t="s">
        <v>571</v>
      </c>
      <c r="X339" s="431">
        <v>1200</v>
      </c>
      <c r="Y339" s="302"/>
      <c r="Z339" s="302"/>
      <c r="AA339" s="302"/>
      <c r="AB339" s="61"/>
      <c r="AC339" s="61"/>
      <c r="AD339" s="61"/>
      <c r="AE339" s="61"/>
      <c r="AF339" s="61">
        <v>1200</v>
      </c>
      <c r="AG339" s="61"/>
      <c r="AH339" s="61"/>
      <c r="AI339" s="61"/>
      <c r="AJ339" s="61"/>
      <c r="AK339" s="61"/>
      <c r="AL339" s="61"/>
      <c r="AM339" s="61"/>
      <c r="AN339" s="62"/>
      <c r="AO339" s="19">
        <f t="shared" si="34"/>
        <v>1200</v>
      </c>
      <c r="AP339" s="102"/>
      <c r="AQ339" s="102"/>
    </row>
    <row r="340" spans="1:45" s="1" customFormat="1" ht="40.5" hidden="1" customHeight="1" x14ac:dyDescent="0.25">
      <c r="A340" s="1258"/>
      <c r="B340" s="1512"/>
      <c r="C340" s="1310"/>
      <c r="D340" s="185" t="s">
        <v>580</v>
      </c>
      <c r="E340" s="189">
        <f t="shared" si="35"/>
        <v>240</v>
      </c>
      <c r="F340" s="184">
        <v>20</v>
      </c>
      <c r="G340" s="184">
        <v>20</v>
      </c>
      <c r="H340" s="184">
        <v>20</v>
      </c>
      <c r="I340" s="184">
        <v>20</v>
      </c>
      <c r="J340" s="184">
        <v>20</v>
      </c>
      <c r="K340" s="184">
        <v>20</v>
      </c>
      <c r="L340" s="184">
        <v>20</v>
      </c>
      <c r="M340" s="184">
        <v>20</v>
      </c>
      <c r="N340" s="184">
        <v>20</v>
      </c>
      <c r="O340" s="184">
        <v>20</v>
      </c>
      <c r="P340" s="184">
        <v>20</v>
      </c>
      <c r="Q340" s="184">
        <v>20</v>
      </c>
      <c r="R340" s="785"/>
      <c r="S340" s="1342"/>
      <c r="T340" s="815" t="s">
        <v>590</v>
      </c>
      <c r="U340" s="432" t="s">
        <v>572</v>
      </c>
      <c r="V340" s="455" t="s">
        <v>573</v>
      </c>
      <c r="W340" s="432" t="s">
        <v>574</v>
      </c>
      <c r="X340" s="445">
        <v>3000</v>
      </c>
      <c r="Y340" s="257"/>
      <c r="Z340" s="257"/>
      <c r="AA340" s="257"/>
      <c r="AB340" s="102"/>
      <c r="AC340" s="102"/>
      <c r="AD340" s="102"/>
      <c r="AE340" s="102"/>
      <c r="AF340" s="102">
        <f>+X340</f>
        <v>3000</v>
      </c>
      <c r="AG340" s="102"/>
      <c r="AH340" s="102"/>
      <c r="AI340" s="102"/>
      <c r="AJ340" s="102"/>
      <c r="AK340" s="102"/>
      <c r="AL340" s="102"/>
      <c r="AM340" s="102"/>
      <c r="AN340" s="103"/>
      <c r="AO340" s="19">
        <f t="shared" si="34"/>
        <v>3000</v>
      </c>
      <c r="AP340" s="102">
        <v>0</v>
      </c>
      <c r="AQ340" s="102">
        <v>0</v>
      </c>
    </row>
    <row r="341" spans="1:45" s="1" customFormat="1" ht="62.25" hidden="1" customHeight="1" x14ac:dyDescent="0.25">
      <c r="A341" s="1258"/>
      <c r="B341" s="1512"/>
      <c r="C341" s="1310"/>
      <c r="D341" s="185" t="s">
        <v>581</v>
      </c>
      <c r="E341" s="189">
        <f t="shared" si="35"/>
        <v>60</v>
      </c>
      <c r="F341" s="184">
        <v>5</v>
      </c>
      <c r="G341" s="184">
        <v>5</v>
      </c>
      <c r="H341" s="184">
        <v>5</v>
      </c>
      <c r="I341" s="184">
        <v>5</v>
      </c>
      <c r="J341" s="184">
        <v>5</v>
      </c>
      <c r="K341" s="184">
        <v>5</v>
      </c>
      <c r="L341" s="184">
        <v>5</v>
      </c>
      <c r="M341" s="184">
        <v>5</v>
      </c>
      <c r="N341" s="184">
        <v>5</v>
      </c>
      <c r="O341" s="184">
        <v>5</v>
      </c>
      <c r="P341" s="184">
        <v>5</v>
      </c>
      <c r="Q341" s="184">
        <v>5</v>
      </c>
      <c r="R341" s="785"/>
      <c r="S341" s="1342"/>
      <c r="T341" s="815" t="s">
        <v>589</v>
      </c>
      <c r="U341" s="432" t="s">
        <v>575</v>
      </c>
      <c r="V341" s="455" t="s">
        <v>156</v>
      </c>
      <c r="W341" s="519" t="s">
        <v>576</v>
      </c>
      <c r="X341" s="445">
        <v>42000</v>
      </c>
      <c r="Y341" s="257"/>
      <c r="Z341" s="257"/>
      <c r="AA341" s="257"/>
      <c r="AB341" s="102"/>
      <c r="AC341" s="102"/>
      <c r="AD341" s="102"/>
      <c r="AE341" s="102">
        <f>+X341</f>
        <v>42000</v>
      </c>
      <c r="AF341" s="102"/>
      <c r="AG341" s="102"/>
      <c r="AH341" s="102"/>
      <c r="AI341" s="102"/>
      <c r="AJ341" s="102"/>
      <c r="AK341" s="102"/>
      <c r="AL341" s="102"/>
      <c r="AM341" s="102"/>
      <c r="AN341" s="103"/>
      <c r="AO341" s="19">
        <f t="shared" si="34"/>
        <v>42000</v>
      </c>
      <c r="AP341" s="102"/>
      <c r="AQ341" s="102"/>
    </row>
    <row r="342" spans="1:45" s="1" customFormat="1" ht="58.5" hidden="1" customHeight="1" x14ac:dyDescent="0.25">
      <c r="A342" s="1258"/>
      <c r="B342" s="1512"/>
      <c r="C342" s="1310"/>
      <c r="D342" s="185" t="s">
        <v>582</v>
      </c>
      <c r="E342" s="189">
        <f t="shared" si="35"/>
        <v>300</v>
      </c>
      <c r="F342" s="184">
        <v>25</v>
      </c>
      <c r="G342" s="184">
        <v>25</v>
      </c>
      <c r="H342" s="184">
        <v>25</v>
      </c>
      <c r="I342" s="184">
        <v>25</v>
      </c>
      <c r="J342" s="184">
        <v>25</v>
      </c>
      <c r="K342" s="184">
        <v>25</v>
      </c>
      <c r="L342" s="184">
        <v>25</v>
      </c>
      <c r="M342" s="184">
        <v>25</v>
      </c>
      <c r="N342" s="184">
        <v>25</v>
      </c>
      <c r="O342" s="184">
        <v>25</v>
      </c>
      <c r="P342" s="184">
        <v>25</v>
      </c>
      <c r="Q342" s="184">
        <v>25</v>
      </c>
      <c r="R342" s="785"/>
      <c r="S342" s="1342"/>
      <c r="T342" s="815" t="s">
        <v>588</v>
      </c>
      <c r="U342" s="1630" t="s">
        <v>577</v>
      </c>
      <c r="V342" s="1633" t="s">
        <v>560</v>
      </c>
      <c r="W342" s="1636" t="s">
        <v>578</v>
      </c>
      <c r="X342" s="1639">
        <v>4000</v>
      </c>
      <c r="Y342" s="783"/>
      <c r="Z342" s="783"/>
      <c r="AA342" s="783"/>
      <c r="AB342" s="1593"/>
      <c r="AC342" s="1593"/>
      <c r="AD342" s="1593"/>
      <c r="AE342" s="1593">
        <f>+X342</f>
        <v>4000</v>
      </c>
      <c r="AF342" s="1593"/>
      <c r="AG342" s="1593"/>
      <c r="AH342" s="1593"/>
      <c r="AI342" s="1593"/>
      <c r="AJ342" s="1593"/>
      <c r="AK342" s="1593"/>
      <c r="AL342" s="1593"/>
      <c r="AM342" s="1593"/>
      <c r="AN342" s="1593"/>
      <c r="AO342" s="1629">
        <f t="shared" si="34"/>
        <v>4000</v>
      </c>
      <c r="AP342" s="102"/>
      <c r="AQ342" s="102"/>
    </row>
    <row r="343" spans="1:45" s="1" customFormat="1" ht="40.5" hidden="1" customHeight="1" x14ac:dyDescent="0.25">
      <c r="A343" s="1258"/>
      <c r="B343" s="1512"/>
      <c r="C343" s="1310"/>
      <c r="D343" s="185" t="s">
        <v>583</v>
      </c>
      <c r="E343" s="189">
        <f t="shared" si="35"/>
        <v>96</v>
      </c>
      <c r="F343" s="184">
        <v>8</v>
      </c>
      <c r="G343" s="184">
        <v>8</v>
      </c>
      <c r="H343" s="184">
        <v>8</v>
      </c>
      <c r="I343" s="184">
        <v>8</v>
      </c>
      <c r="J343" s="184">
        <v>8</v>
      </c>
      <c r="K343" s="184">
        <v>8</v>
      </c>
      <c r="L343" s="184">
        <v>8</v>
      </c>
      <c r="M343" s="184">
        <v>8</v>
      </c>
      <c r="N343" s="184">
        <v>8</v>
      </c>
      <c r="O343" s="184">
        <v>8</v>
      </c>
      <c r="P343" s="184">
        <v>8</v>
      </c>
      <c r="Q343" s="184">
        <v>8</v>
      </c>
      <c r="R343" s="785"/>
      <c r="S343" s="1342"/>
      <c r="T343" s="815" t="s">
        <v>586</v>
      </c>
      <c r="U343" s="1631"/>
      <c r="V343" s="1634"/>
      <c r="W343" s="1637"/>
      <c r="X343" s="1423"/>
      <c r="Y343" s="774"/>
      <c r="Z343" s="774"/>
      <c r="AA343" s="774"/>
      <c r="AB343" s="1627"/>
      <c r="AC343" s="1627"/>
      <c r="AD343" s="1627"/>
      <c r="AE343" s="1627"/>
      <c r="AF343" s="1627"/>
      <c r="AG343" s="1627"/>
      <c r="AH343" s="1627"/>
      <c r="AI343" s="1627"/>
      <c r="AJ343" s="1627"/>
      <c r="AK343" s="1627"/>
      <c r="AL343" s="1627"/>
      <c r="AM343" s="1627"/>
      <c r="AN343" s="1627"/>
      <c r="AO343" s="1458"/>
      <c r="AP343" s="102"/>
      <c r="AQ343" s="102"/>
    </row>
    <row r="344" spans="1:45" s="1" customFormat="1" ht="40.5" hidden="1" customHeight="1" thickBot="1" x14ac:dyDescent="0.3">
      <c r="A344" s="1258"/>
      <c r="B344" s="1623"/>
      <c r="C344" s="1310"/>
      <c r="D344" s="190" t="s">
        <v>584</v>
      </c>
      <c r="E344" s="191">
        <f t="shared" si="35"/>
        <v>48</v>
      </c>
      <c r="F344" s="192">
        <v>4</v>
      </c>
      <c r="G344" s="192">
        <v>4</v>
      </c>
      <c r="H344" s="192">
        <v>4</v>
      </c>
      <c r="I344" s="192">
        <v>4</v>
      </c>
      <c r="J344" s="192">
        <v>4</v>
      </c>
      <c r="K344" s="192">
        <v>4</v>
      </c>
      <c r="L344" s="192">
        <v>4</v>
      </c>
      <c r="M344" s="192">
        <v>4</v>
      </c>
      <c r="N344" s="192">
        <v>4</v>
      </c>
      <c r="O344" s="192">
        <v>4</v>
      </c>
      <c r="P344" s="192">
        <v>4</v>
      </c>
      <c r="Q344" s="192">
        <v>4</v>
      </c>
      <c r="R344" s="820"/>
      <c r="S344" s="1538"/>
      <c r="T344" s="69" t="s">
        <v>587</v>
      </c>
      <c r="U344" s="1632"/>
      <c r="V344" s="1635"/>
      <c r="W344" s="1638"/>
      <c r="X344" s="1424"/>
      <c r="Y344" s="842"/>
      <c r="Z344" s="842"/>
      <c r="AA344" s="842"/>
      <c r="AB344" s="1628"/>
      <c r="AC344" s="1628"/>
      <c r="AD344" s="1628"/>
      <c r="AE344" s="1628"/>
      <c r="AF344" s="1628"/>
      <c r="AG344" s="1628"/>
      <c r="AH344" s="1628"/>
      <c r="AI344" s="1628"/>
      <c r="AJ344" s="1628"/>
      <c r="AK344" s="1628"/>
      <c r="AL344" s="1628"/>
      <c r="AM344" s="1628"/>
      <c r="AN344" s="1628"/>
      <c r="AO344" s="1459"/>
      <c r="AP344" s="102"/>
      <c r="AQ344" s="102"/>
    </row>
    <row r="345" spans="1:45" s="1" customFormat="1" ht="59.25" hidden="1" customHeight="1" x14ac:dyDescent="0.25">
      <c r="A345" s="1258"/>
      <c r="B345" s="1554" t="s">
        <v>594</v>
      </c>
      <c r="C345" s="1310"/>
      <c r="D345" s="1495" t="s">
        <v>595</v>
      </c>
      <c r="E345" s="1574">
        <v>94</v>
      </c>
      <c r="F345" s="1492">
        <v>8</v>
      </c>
      <c r="G345" s="1492">
        <v>8</v>
      </c>
      <c r="H345" s="1492">
        <v>8</v>
      </c>
      <c r="I345" s="1492">
        <v>8</v>
      </c>
      <c r="J345" s="1492">
        <v>8</v>
      </c>
      <c r="K345" s="1492">
        <v>8</v>
      </c>
      <c r="L345" s="1492">
        <v>8</v>
      </c>
      <c r="M345" s="1492">
        <v>8</v>
      </c>
      <c r="N345" s="1492">
        <v>8</v>
      </c>
      <c r="O345" s="1492">
        <v>8</v>
      </c>
      <c r="P345" s="1492">
        <v>8</v>
      </c>
      <c r="Q345" s="1492">
        <v>8</v>
      </c>
      <c r="R345" s="800"/>
      <c r="S345" s="1492" t="s">
        <v>569</v>
      </c>
      <c r="T345" s="1495" t="s">
        <v>232</v>
      </c>
      <c r="U345" s="430" t="s">
        <v>591</v>
      </c>
      <c r="V345" s="589" t="s">
        <v>156</v>
      </c>
      <c r="W345" s="430" t="s">
        <v>157</v>
      </c>
      <c r="X345" s="431">
        <v>21000</v>
      </c>
      <c r="Y345" s="302"/>
      <c r="Z345" s="302"/>
      <c r="AA345" s="302"/>
      <c r="AB345" s="152"/>
      <c r="AC345" s="152"/>
      <c r="AD345" s="152"/>
      <c r="AE345" s="152">
        <f>+X345</f>
        <v>21000</v>
      </c>
      <c r="AF345" s="152"/>
      <c r="AG345" s="152"/>
      <c r="AH345" s="152"/>
      <c r="AI345" s="152"/>
      <c r="AJ345" s="152"/>
      <c r="AK345" s="152"/>
      <c r="AL345" s="152"/>
      <c r="AM345" s="152"/>
      <c r="AN345" s="153"/>
      <c r="AO345" s="19">
        <f t="shared" si="34"/>
        <v>21000</v>
      </c>
      <c r="AP345" s="102"/>
      <c r="AQ345" s="102"/>
    </row>
    <row r="346" spans="1:45" s="1" customFormat="1" ht="40.5" hidden="1" customHeight="1" x14ac:dyDescent="0.25">
      <c r="A346" s="1258"/>
      <c r="B346" s="1555"/>
      <c r="C346" s="1310"/>
      <c r="D346" s="1496"/>
      <c r="E346" s="1625"/>
      <c r="F346" s="1493"/>
      <c r="G346" s="1493"/>
      <c r="H346" s="1493"/>
      <c r="I346" s="1493"/>
      <c r="J346" s="1493"/>
      <c r="K346" s="1493"/>
      <c r="L346" s="1493"/>
      <c r="M346" s="1493"/>
      <c r="N346" s="1493"/>
      <c r="O346" s="1493"/>
      <c r="P346" s="1493"/>
      <c r="Q346" s="1493"/>
      <c r="R346" s="785"/>
      <c r="S346" s="1493"/>
      <c r="T346" s="1496"/>
      <c r="U346" s="590" t="s">
        <v>592</v>
      </c>
      <c r="V346" s="591" t="s">
        <v>156</v>
      </c>
      <c r="W346" s="590" t="s">
        <v>157</v>
      </c>
      <c r="X346" s="445">
        <v>21000</v>
      </c>
      <c r="Y346" s="257"/>
      <c r="Z346" s="257"/>
      <c r="AA346" s="257"/>
      <c r="AB346" s="102"/>
      <c r="AC346" s="102"/>
      <c r="AD346" s="102"/>
      <c r="AE346" s="102">
        <f>+X346</f>
        <v>21000</v>
      </c>
      <c r="AF346" s="102"/>
      <c r="AG346" s="102"/>
      <c r="AH346" s="102"/>
      <c r="AI346" s="102"/>
      <c r="AJ346" s="102"/>
      <c r="AK346" s="102"/>
      <c r="AL346" s="102"/>
      <c r="AM346" s="102"/>
      <c r="AN346" s="103"/>
      <c r="AO346" s="19">
        <f t="shared" si="34"/>
        <v>21000</v>
      </c>
      <c r="AP346" s="102"/>
      <c r="AQ346" s="102"/>
    </row>
    <row r="347" spans="1:45" s="1" customFormat="1" ht="40.5" hidden="1" customHeight="1" thickBot="1" x14ac:dyDescent="0.25">
      <c r="A347" s="1258"/>
      <c r="B347" s="1555"/>
      <c r="C347" s="1310"/>
      <c r="D347" s="1496"/>
      <c r="E347" s="1625"/>
      <c r="F347" s="1493"/>
      <c r="G347" s="1493"/>
      <c r="H347" s="1493"/>
      <c r="I347" s="1493"/>
      <c r="J347" s="1493"/>
      <c r="K347" s="1493"/>
      <c r="L347" s="1493"/>
      <c r="M347" s="1493"/>
      <c r="N347" s="1493"/>
      <c r="O347" s="1493"/>
      <c r="P347" s="1493"/>
      <c r="Q347" s="1493"/>
      <c r="R347" s="788"/>
      <c r="S347" s="1493"/>
      <c r="T347" s="1496"/>
      <c r="U347" s="592" t="s">
        <v>593</v>
      </c>
      <c r="V347" s="593" t="s">
        <v>156</v>
      </c>
      <c r="W347" s="592" t="s">
        <v>157</v>
      </c>
      <c r="X347" s="520">
        <v>21000</v>
      </c>
      <c r="Y347" s="373"/>
      <c r="Z347" s="373"/>
      <c r="AA347" s="373"/>
      <c r="AB347" s="104"/>
      <c r="AC347" s="104"/>
      <c r="AD347" s="104"/>
      <c r="AE347" s="104">
        <f>+X347</f>
        <v>21000</v>
      </c>
      <c r="AF347" s="104"/>
      <c r="AG347" s="104"/>
      <c r="AH347" s="104"/>
      <c r="AI347" s="104"/>
      <c r="AJ347" s="104"/>
      <c r="AK347" s="104"/>
      <c r="AL347" s="104"/>
      <c r="AM347" s="104"/>
      <c r="AN347" s="105"/>
      <c r="AO347" s="19">
        <f t="shared" si="34"/>
        <v>21000</v>
      </c>
      <c r="AP347" s="102"/>
      <c r="AQ347" s="102"/>
    </row>
    <row r="348" spans="1:45" s="1" customFormat="1" ht="40.5" hidden="1" customHeight="1" x14ac:dyDescent="0.25">
      <c r="A348" s="1258"/>
      <c r="B348" s="1483" t="s">
        <v>598</v>
      </c>
      <c r="C348" s="1310"/>
      <c r="D348" s="839" t="s">
        <v>599</v>
      </c>
      <c r="E348" s="239">
        <f>SUM(F348:Q348)</f>
        <v>21</v>
      </c>
      <c r="F348" s="76">
        <v>0</v>
      </c>
      <c r="G348" s="76">
        <v>0</v>
      </c>
      <c r="H348" s="76">
        <v>0</v>
      </c>
      <c r="I348" s="76">
        <v>7</v>
      </c>
      <c r="J348" s="76">
        <v>0</v>
      </c>
      <c r="K348" s="76">
        <v>0</v>
      </c>
      <c r="L348" s="76">
        <v>0</v>
      </c>
      <c r="M348" s="76">
        <v>7</v>
      </c>
      <c r="N348" s="76">
        <v>0</v>
      </c>
      <c r="O348" s="76">
        <v>0</v>
      </c>
      <c r="P348" s="76">
        <v>0</v>
      </c>
      <c r="Q348" s="76">
        <v>7</v>
      </c>
      <c r="R348" s="800"/>
      <c r="S348" s="1502" t="s">
        <v>601</v>
      </c>
      <c r="T348" s="1640" t="s">
        <v>602</v>
      </c>
      <c r="U348" s="594" t="s">
        <v>596</v>
      </c>
      <c r="V348" s="595" t="s">
        <v>156</v>
      </c>
      <c r="W348" s="594" t="s">
        <v>157</v>
      </c>
      <c r="X348" s="431">
        <v>24000</v>
      </c>
      <c r="Y348" s="302"/>
      <c r="Z348" s="302"/>
      <c r="AA348" s="302"/>
      <c r="AB348" s="152"/>
      <c r="AC348" s="152"/>
      <c r="AD348" s="152"/>
      <c r="AE348" s="152"/>
      <c r="AF348" s="152">
        <v>24000</v>
      </c>
      <c r="AG348" s="152"/>
      <c r="AH348" s="152"/>
      <c r="AI348" s="152"/>
      <c r="AJ348" s="152"/>
      <c r="AK348" s="152"/>
      <c r="AL348" s="152"/>
      <c r="AM348" s="152"/>
      <c r="AN348" s="153"/>
      <c r="AO348" s="19">
        <f t="shared" si="34"/>
        <v>24000</v>
      </c>
      <c r="AP348" s="102"/>
      <c r="AQ348" s="102"/>
    </row>
    <row r="349" spans="1:45" s="1" customFormat="1" ht="40.5" hidden="1" customHeight="1" thickBot="1" x14ac:dyDescent="0.3">
      <c r="A349" s="1258"/>
      <c r="B349" s="1623"/>
      <c r="C349" s="1310"/>
      <c r="D349" s="69" t="s">
        <v>600</v>
      </c>
      <c r="E349" s="240">
        <f>SUM(F349:Q349)</f>
        <v>1440</v>
      </c>
      <c r="F349" s="58">
        <v>120</v>
      </c>
      <c r="G349" s="58">
        <v>120</v>
      </c>
      <c r="H349" s="58">
        <v>120</v>
      </c>
      <c r="I349" s="58">
        <v>120</v>
      </c>
      <c r="J349" s="58">
        <v>120</v>
      </c>
      <c r="K349" s="58">
        <v>120</v>
      </c>
      <c r="L349" s="58">
        <v>120</v>
      </c>
      <c r="M349" s="58">
        <v>120</v>
      </c>
      <c r="N349" s="58">
        <v>120</v>
      </c>
      <c r="O349" s="58">
        <v>120</v>
      </c>
      <c r="P349" s="58">
        <v>120</v>
      </c>
      <c r="Q349" s="58">
        <v>120</v>
      </c>
      <c r="R349" s="820"/>
      <c r="S349" s="1490"/>
      <c r="T349" s="1506"/>
      <c r="U349" s="596" t="s">
        <v>597</v>
      </c>
      <c r="V349" s="597" t="s">
        <v>156</v>
      </c>
      <c r="W349" s="596" t="s">
        <v>157</v>
      </c>
      <c r="X349" s="520">
        <v>21000</v>
      </c>
      <c r="Y349" s="373"/>
      <c r="Z349" s="373"/>
      <c r="AA349" s="373"/>
      <c r="AB349" s="104"/>
      <c r="AC349" s="104"/>
      <c r="AD349" s="104"/>
      <c r="AE349" s="104"/>
      <c r="AF349" s="104"/>
      <c r="AG349" s="104"/>
      <c r="AH349" s="104"/>
      <c r="AI349" s="104"/>
      <c r="AJ349" s="104">
        <v>21000</v>
      </c>
      <c r="AK349" s="104"/>
      <c r="AL349" s="104"/>
      <c r="AM349" s="104"/>
      <c r="AN349" s="105"/>
      <c r="AO349" s="19">
        <f t="shared" si="34"/>
        <v>21000</v>
      </c>
      <c r="AP349" s="102"/>
      <c r="AQ349" s="102"/>
    </row>
    <row r="350" spans="1:45" s="1" customFormat="1" ht="54" hidden="1" customHeight="1" x14ac:dyDescent="0.25">
      <c r="A350" s="1258"/>
      <c r="B350" s="1574" t="s">
        <v>603</v>
      </c>
      <c r="C350" s="1310"/>
      <c r="D350" s="1495" t="s">
        <v>604</v>
      </c>
      <c r="E350" s="1574">
        <f>SUM(F350:Q351)</f>
        <v>1617</v>
      </c>
      <c r="F350" s="1611">
        <v>278</v>
      </c>
      <c r="G350" s="1611">
        <v>281</v>
      </c>
      <c r="H350" s="1611">
        <v>187</v>
      </c>
      <c r="I350" s="1611">
        <v>231</v>
      </c>
      <c r="J350" s="1611">
        <v>99</v>
      </c>
      <c r="K350" s="1611">
        <v>109</v>
      </c>
      <c r="L350" s="1611">
        <v>77</v>
      </c>
      <c r="M350" s="1611">
        <v>75</v>
      </c>
      <c r="N350" s="1611">
        <v>70</v>
      </c>
      <c r="O350" s="1611">
        <v>70</v>
      </c>
      <c r="P350" s="1611">
        <v>70</v>
      </c>
      <c r="Q350" s="1611">
        <v>70</v>
      </c>
      <c r="R350" s="829"/>
      <c r="S350" s="1532" t="s">
        <v>601</v>
      </c>
      <c r="T350" s="1645" t="s">
        <v>606</v>
      </c>
      <c r="U350" s="430" t="s">
        <v>605</v>
      </c>
      <c r="V350" s="429" t="s">
        <v>28</v>
      </c>
      <c r="W350" s="430" t="s">
        <v>559</v>
      </c>
      <c r="X350" s="431">
        <f>300*12</f>
        <v>3600</v>
      </c>
      <c r="Y350" s="431"/>
      <c r="Z350" s="431"/>
      <c r="AA350" s="431"/>
      <c r="AB350" s="152"/>
      <c r="AC350" s="152"/>
      <c r="AD350" s="152">
        <f>+X350</f>
        <v>3600</v>
      </c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3"/>
      <c r="AO350" s="19">
        <f t="shared" si="34"/>
        <v>3600</v>
      </c>
      <c r="AP350" s="102"/>
      <c r="AQ350" s="102"/>
    </row>
    <row r="351" spans="1:45" s="1" customFormat="1" ht="40.5" hidden="1" customHeight="1" thickBot="1" x14ac:dyDescent="0.25">
      <c r="A351" s="1258"/>
      <c r="B351" s="1625"/>
      <c r="C351" s="1310"/>
      <c r="D351" s="1496"/>
      <c r="E351" s="1625"/>
      <c r="F351" s="1312"/>
      <c r="G351" s="1312"/>
      <c r="H351" s="1312"/>
      <c r="I351" s="1312"/>
      <c r="J351" s="1312"/>
      <c r="K351" s="1312"/>
      <c r="L351" s="1312"/>
      <c r="M351" s="1312"/>
      <c r="N351" s="1312"/>
      <c r="O351" s="1312"/>
      <c r="P351" s="1312"/>
      <c r="Q351" s="1312"/>
      <c r="R351" s="826"/>
      <c r="S351" s="1486"/>
      <c r="T351" s="1646"/>
      <c r="U351" s="440" t="s">
        <v>607</v>
      </c>
      <c r="V351" s="597" t="s">
        <v>156</v>
      </c>
      <c r="W351" s="596" t="s">
        <v>157</v>
      </c>
      <c r="X351" s="598">
        <v>18000</v>
      </c>
      <c r="Y351" s="377"/>
      <c r="Z351" s="377"/>
      <c r="AA351" s="377"/>
      <c r="AB351" s="194"/>
      <c r="AC351" s="194"/>
      <c r="AD351" s="193">
        <f>+X351</f>
        <v>18000</v>
      </c>
      <c r="AE351" s="195"/>
      <c r="AF351" s="195"/>
      <c r="AG351" s="195"/>
      <c r="AH351" s="195"/>
      <c r="AI351" s="196"/>
      <c r="AJ351" s="196"/>
      <c r="AK351" s="196"/>
      <c r="AL351" s="196"/>
      <c r="AM351" s="196"/>
      <c r="AN351" s="197"/>
      <c r="AO351" s="19">
        <f t="shared" si="34"/>
        <v>18000</v>
      </c>
      <c r="AP351" s="102"/>
      <c r="AQ351" s="102"/>
    </row>
    <row r="352" spans="1:45" s="1" customFormat="1" ht="40.5" hidden="1" customHeight="1" thickBot="1" x14ac:dyDescent="0.3">
      <c r="A352" s="1258"/>
      <c r="B352" s="198" t="s">
        <v>611</v>
      </c>
      <c r="C352" s="1310"/>
      <c r="D352" s="200" t="s">
        <v>609</v>
      </c>
      <c r="E352" s="241">
        <v>84</v>
      </c>
      <c r="F352" s="199">
        <v>7</v>
      </c>
      <c r="G352" s="199">
        <v>7</v>
      </c>
      <c r="H352" s="199">
        <v>7</v>
      </c>
      <c r="I352" s="199">
        <v>7</v>
      </c>
      <c r="J352" s="199">
        <v>7</v>
      </c>
      <c r="K352" s="199">
        <v>7</v>
      </c>
      <c r="L352" s="199">
        <v>7</v>
      </c>
      <c r="M352" s="199">
        <v>7</v>
      </c>
      <c r="N352" s="199">
        <v>7</v>
      </c>
      <c r="O352" s="199">
        <v>7</v>
      </c>
      <c r="P352" s="199">
        <v>7</v>
      </c>
      <c r="Q352" s="199">
        <v>7</v>
      </c>
      <c r="R352" s="199"/>
      <c r="S352" s="199" t="s">
        <v>610</v>
      </c>
      <c r="T352" s="205"/>
      <c r="U352" s="599" t="s">
        <v>608</v>
      </c>
      <c r="V352" s="600" t="s">
        <v>156</v>
      </c>
      <c r="W352" s="601" t="s">
        <v>248</v>
      </c>
      <c r="X352" s="602">
        <f>1200*12</f>
        <v>14400</v>
      </c>
      <c r="Y352" s="438"/>
      <c r="Z352" s="438"/>
      <c r="AA352" s="438"/>
      <c r="AB352" s="201"/>
      <c r="AC352" s="201"/>
      <c r="AD352" s="202"/>
      <c r="AE352" s="203">
        <f>+X352</f>
        <v>14400</v>
      </c>
      <c r="AF352" s="202"/>
      <c r="AG352" s="202"/>
      <c r="AH352" s="202"/>
      <c r="AI352" s="201"/>
      <c r="AJ352" s="201"/>
      <c r="AK352" s="201"/>
      <c r="AL352" s="201"/>
      <c r="AM352" s="201"/>
      <c r="AN352" s="204"/>
      <c r="AO352" s="19">
        <f t="shared" si="34"/>
        <v>14400</v>
      </c>
      <c r="AP352" s="102"/>
      <c r="AQ352" s="102"/>
    </row>
    <row r="353" spans="1:45" s="1" customFormat="1" ht="40.5" hidden="1" customHeight="1" thickBot="1" x14ac:dyDescent="0.25">
      <c r="A353" s="1258"/>
      <c r="B353" s="827" t="s">
        <v>845</v>
      </c>
      <c r="C353" s="1310"/>
      <c r="D353" s="796"/>
      <c r="E353" s="828"/>
      <c r="F353" s="795"/>
      <c r="G353" s="795"/>
      <c r="H353" s="795"/>
      <c r="I353" s="795"/>
      <c r="J353" s="795"/>
      <c r="K353" s="795"/>
      <c r="L353" s="795"/>
      <c r="M353" s="795"/>
      <c r="N353" s="795"/>
      <c r="O353" s="795"/>
      <c r="P353" s="795"/>
      <c r="Q353" s="795"/>
      <c r="R353" s="795"/>
      <c r="S353" s="795"/>
      <c r="T353" s="718"/>
      <c r="U353" s="724" t="s">
        <v>846</v>
      </c>
      <c r="V353" s="715" t="s">
        <v>40</v>
      </c>
      <c r="W353" s="712" t="s">
        <v>41</v>
      </c>
      <c r="X353" s="725">
        <v>1000</v>
      </c>
      <c r="Y353" s="285">
        <f>+X353*0.12</f>
        <v>120</v>
      </c>
      <c r="Z353" s="285">
        <f>+X353+Y353</f>
        <v>1120</v>
      </c>
      <c r="AA353" s="719"/>
      <c r="AB353" s="720"/>
      <c r="AC353" s="720"/>
      <c r="AD353" s="721"/>
      <c r="AE353" s="722"/>
      <c r="AF353" s="721"/>
      <c r="AG353" s="726">
        <f>+X353</f>
        <v>1000</v>
      </c>
      <c r="AH353" s="721"/>
      <c r="AI353" s="720"/>
      <c r="AJ353" s="720"/>
      <c r="AK353" s="720"/>
      <c r="AL353" s="720"/>
      <c r="AM353" s="720"/>
      <c r="AN353" s="723"/>
      <c r="AO353" s="19"/>
      <c r="AP353" s="102"/>
      <c r="AQ353" s="102"/>
    </row>
    <row r="354" spans="1:45" ht="74.25" hidden="1" customHeight="1" x14ac:dyDescent="0.25">
      <c r="A354" s="1258"/>
      <c r="B354" s="1554" t="s">
        <v>617</v>
      </c>
      <c r="C354" s="1310"/>
      <c r="D354" s="67" t="s">
        <v>618</v>
      </c>
      <c r="E354" s="811">
        <f>SUM(F354:Q354)</f>
        <v>975</v>
      </c>
      <c r="F354" s="76">
        <v>150</v>
      </c>
      <c r="G354" s="76">
        <v>122</v>
      </c>
      <c r="H354" s="76">
        <v>75</v>
      </c>
      <c r="I354" s="76">
        <v>70</v>
      </c>
      <c r="J354" s="76">
        <v>60</v>
      </c>
      <c r="K354" s="76">
        <v>78</v>
      </c>
      <c r="L354" s="800">
        <v>70</v>
      </c>
      <c r="M354" s="800">
        <v>70</v>
      </c>
      <c r="N354" s="800">
        <v>70</v>
      </c>
      <c r="O354" s="800">
        <v>70</v>
      </c>
      <c r="P354" s="800">
        <v>70</v>
      </c>
      <c r="Q354" s="800">
        <v>70</v>
      </c>
      <c r="R354" s="800"/>
      <c r="S354" s="1495" t="s">
        <v>610</v>
      </c>
      <c r="T354" s="843" t="s">
        <v>621</v>
      </c>
      <c r="U354" s="206" t="s">
        <v>612</v>
      </c>
      <c r="V354" s="800" t="s">
        <v>118</v>
      </c>
      <c r="W354" s="839" t="s">
        <v>615</v>
      </c>
      <c r="X354" s="302">
        <v>2500</v>
      </c>
      <c r="Y354" s="302"/>
      <c r="Z354" s="302"/>
      <c r="AA354" s="302"/>
      <c r="AB354" s="152"/>
      <c r="AC354" s="152"/>
      <c r="AD354" s="152"/>
      <c r="AE354" s="152"/>
      <c r="AF354" s="152"/>
      <c r="AG354" s="152">
        <f>+X354</f>
        <v>2500</v>
      </c>
      <c r="AH354" s="152"/>
      <c r="AI354" s="152"/>
      <c r="AJ354" s="152"/>
      <c r="AK354" s="152"/>
      <c r="AL354" s="152"/>
      <c r="AM354" s="152"/>
      <c r="AN354" s="153"/>
      <c r="AO354" s="19">
        <f t="shared" si="34"/>
        <v>2500</v>
      </c>
      <c r="AP354" s="102">
        <v>0</v>
      </c>
      <c r="AQ354" s="102">
        <v>0</v>
      </c>
    </row>
    <row r="355" spans="1:45" ht="74.25" hidden="1" customHeight="1" x14ac:dyDescent="0.25">
      <c r="A355" s="1258"/>
      <c r="B355" s="1555"/>
      <c r="C355" s="1310"/>
      <c r="D355" s="64" t="s">
        <v>619</v>
      </c>
      <c r="E355" s="835">
        <f>SUM(F355:Q355)</f>
        <v>4933</v>
      </c>
      <c r="F355" s="836">
        <v>483</v>
      </c>
      <c r="G355" s="836">
        <v>331</v>
      </c>
      <c r="H355" s="836">
        <v>267</v>
      </c>
      <c r="I355" s="836">
        <v>406</v>
      </c>
      <c r="J355" s="836">
        <v>557</v>
      </c>
      <c r="K355" s="836">
        <v>489</v>
      </c>
      <c r="L355" s="785">
        <v>400</v>
      </c>
      <c r="M355" s="785">
        <v>400</v>
      </c>
      <c r="N355" s="785">
        <v>400</v>
      </c>
      <c r="O355" s="785">
        <v>400</v>
      </c>
      <c r="P355" s="785">
        <v>400</v>
      </c>
      <c r="Q355" s="785">
        <v>400</v>
      </c>
      <c r="R355" s="785"/>
      <c r="S355" s="1642"/>
      <c r="T355" s="112" t="s">
        <v>622</v>
      </c>
      <c r="U355" s="692" t="s">
        <v>613</v>
      </c>
      <c r="V355" s="693" t="s">
        <v>44</v>
      </c>
      <c r="W355" s="694" t="s">
        <v>616</v>
      </c>
      <c r="X355" s="428">
        <v>2000</v>
      </c>
      <c r="Y355" s="285">
        <f>+X355*0.12</f>
        <v>240</v>
      </c>
      <c r="Z355" s="285">
        <f>+X355+Y355</f>
        <v>2240</v>
      </c>
      <c r="AA355" s="257"/>
      <c r="AB355" s="102"/>
      <c r="AC355" s="102"/>
      <c r="AD355" s="102">
        <v>1000</v>
      </c>
      <c r="AE355" s="102"/>
      <c r="AF355" s="102"/>
      <c r="AG355" s="102"/>
      <c r="AH355" s="102"/>
      <c r="AI355" s="102">
        <v>1000</v>
      </c>
      <c r="AJ355" s="102"/>
      <c r="AK355" s="102"/>
      <c r="AL355" s="102"/>
      <c r="AM355" s="102"/>
      <c r="AN355" s="103"/>
      <c r="AO355" s="19">
        <f t="shared" si="34"/>
        <v>2000</v>
      </c>
      <c r="AP355" s="102"/>
      <c r="AQ355" s="102"/>
    </row>
    <row r="356" spans="1:45" s="1" customFormat="1" ht="74.25" hidden="1" customHeight="1" thickBot="1" x14ac:dyDescent="0.3">
      <c r="A356" s="1258"/>
      <c r="B356" s="1556"/>
      <c r="C356" s="1310"/>
      <c r="D356" s="134" t="s">
        <v>620</v>
      </c>
      <c r="E356" s="214">
        <f>SUM(F356:Q356)</f>
        <v>915</v>
      </c>
      <c r="F356" s="68">
        <v>150</v>
      </c>
      <c r="G356" s="68">
        <v>122</v>
      </c>
      <c r="H356" s="68">
        <v>75</v>
      </c>
      <c r="I356" s="68">
        <v>70</v>
      </c>
      <c r="J356" s="68">
        <v>60</v>
      </c>
      <c r="K356" s="68">
        <v>78</v>
      </c>
      <c r="L356" s="820">
        <v>60</v>
      </c>
      <c r="M356" s="820">
        <v>60</v>
      </c>
      <c r="N356" s="820">
        <v>60</v>
      </c>
      <c r="O356" s="820">
        <v>60</v>
      </c>
      <c r="P356" s="820">
        <v>60</v>
      </c>
      <c r="Q356" s="820">
        <v>60</v>
      </c>
      <c r="R356" s="820"/>
      <c r="S356" s="1516"/>
      <c r="T356" s="114" t="s">
        <v>623</v>
      </c>
      <c r="U356" s="727" t="s">
        <v>614</v>
      </c>
      <c r="V356" s="728" t="s">
        <v>40</v>
      </c>
      <c r="W356" s="729" t="s">
        <v>41</v>
      </c>
      <c r="X356" s="730">
        <v>4000</v>
      </c>
      <c r="Y356" s="285">
        <f>+X356*0.12</f>
        <v>480</v>
      </c>
      <c r="Z356" s="285">
        <f>+X356+Y356</f>
        <v>4480</v>
      </c>
      <c r="AA356" s="374"/>
      <c r="AB356" s="165"/>
      <c r="AC356" s="165"/>
      <c r="AD356" s="165"/>
      <c r="AE356" s="165"/>
      <c r="AF356" s="165"/>
      <c r="AG356" s="165">
        <v>10000</v>
      </c>
      <c r="AH356" s="165"/>
      <c r="AI356" s="165"/>
      <c r="AJ356" s="165"/>
      <c r="AK356" s="165"/>
      <c r="AL356" s="165"/>
      <c r="AM356" s="165"/>
      <c r="AN356" s="177"/>
      <c r="AO356" s="19">
        <f t="shared" si="34"/>
        <v>10000</v>
      </c>
      <c r="AP356" s="102"/>
      <c r="AQ356" s="102"/>
      <c r="AR356" s="279"/>
      <c r="AS356" s="279"/>
    </row>
    <row r="357" spans="1:45" s="1" customFormat="1" ht="60.75" hidden="1" customHeight="1" x14ac:dyDescent="0.25">
      <c r="A357" s="1258"/>
      <c r="B357" s="1574" t="s">
        <v>627</v>
      </c>
      <c r="C357" s="1310"/>
      <c r="D357" s="45" t="s">
        <v>628</v>
      </c>
      <c r="E357" s="173">
        <v>12</v>
      </c>
      <c r="F357" s="183">
        <v>1</v>
      </c>
      <c r="G357" s="183">
        <v>1</v>
      </c>
      <c r="H357" s="183">
        <v>1</v>
      </c>
      <c r="I357" s="183">
        <v>1</v>
      </c>
      <c r="J357" s="183">
        <v>1</v>
      </c>
      <c r="K357" s="183">
        <v>1</v>
      </c>
      <c r="L357" s="183">
        <v>1</v>
      </c>
      <c r="M357" s="183">
        <v>1</v>
      </c>
      <c r="N357" s="183">
        <v>1</v>
      </c>
      <c r="O357" s="183">
        <v>1</v>
      </c>
      <c r="P357" s="183">
        <v>1</v>
      </c>
      <c r="Q357" s="183">
        <v>1</v>
      </c>
      <c r="R357" s="813"/>
      <c r="S357" s="1492" t="s">
        <v>515</v>
      </c>
      <c r="T357" s="797" t="s">
        <v>232</v>
      </c>
      <c r="U357" s="432" t="s">
        <v>624</v>
      </c>
      <c r="V357" s="603" t="s">
        <v>156</v>
      </c>
      <c r="W357" s="604" t="s">
        <v>157</v>
      </c>
      <c r="X357" s="445">
        <v>20000</v>
      </c>
      <c r="Y357" s="257"/>
      <c r="Z357" s="257"/>
      <c r="AA357" s="257"/>
      <c r="AB357" s="102"/>
      <c r="AC357" s="102"/>
      <c r="AD357" s="102"/>
      <c r="AE357" s="102"/>
      <c r="AF357" s="102">
        <f>+X357</f>
        <v>20000</v>
      </c>
      <c r="AG357" s="102"/>
      <c r="AH357" s="102"/>
      <c r="AI357" s="102"/>
      <c r="AJ357" s="102"/>
      <c r="AK357" s="102"/>
      <c r="AL357" s="102"/>
      <c r="AM357" s="102"/>
      <c r="AN357" s="102"/>
      <c r="AO357" s="19">
        <f t="shared" si="34"/>
        <v>20000</v>
      </c>
      <c r="AP357" s="102"/>
      <c r="AQ357" s="102"/>
    </row>
    <row r="358" spans="1:45" s="1" customFormat="1" ht="75.75" hidden="1" customHeight="1" x14ac:dyDescent="0.25">
      <c r="A358" s="1258"/>
      <c r="B358" s="1616"/>
      <c r="C358" s="1310"/>
      <c r="D358" s="45" t="s">
        <v>629</v>
      </c>
      <c r="E358" s="777">
        <v>1200</v>
      </c>
      <c r="F358" s="183">
        <v>100</v>
      </c>
      <c r="G358" s="183">
        <v>100</v>
      </c>
      <c r="H358" s="183">
        <v>100</v>
      </c>
      <c r="I358" s="183">
        <v>100</v>
      </c>
      <c r="J358" s="183">
        <v>100</v>
      </c>
      <c r="K358" s="183">
        <v>100</v>
      </c>
      <c r="L358" s="183">
        <v>100</v>
      </c>
      <c r="M358" s="183">
        <v>100</v>
      </c>
      <c r="N358" s="183">
        <v>100</v>
      </c>
      <c r="O358" s="183">
        <v>100</v>
      </c>
      <c r="P358" s="183">
        <v>100</v>
      </c>
      <c r="Q358" s="183">
        <v>100</v>
      </c>
      <c r="R358" s="785"/>
      <c r="S358" s="1521"/>
      <c r="T358" s="815" t="s">
        <v>630</v>
      </c>
      <c r="U358" s="432" t="s">
        <v>625</v>
      </c>
      <c r="V358" s="571" t="s">
        <v>560</v>
      </c>
      <c r="W358" s="605" t="s">
        <v>626</v>
      </c>
      <c r="X358" s="445">
        <v>4000</v>
      </c>
      <c r="Y358" s="257"/>
      <c r="Z358" s="257"/>
      <c r="AA358" s="257"/>
      <c r="AB358" s="102"/>
      <c r="AC358" s="102"/>
      <c r="AD358" s="102"/>
      <c r="AE358" s="102">
        <f>+X358</f>
        <v>4000</v>
      </c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9">
        <f>+AB358+AD358+AE358+AF358+AG358+AH358+AI358++AJ358+AK358+AL358+AM358+AN358</f>
        <v>4000</v>
      </c>
      <c r="AP358" s="102"/>
      <c r="AQ358" s="102"/>
    </row>
    <row r="359" spans="1:45" s="1" customFormat="1" ht="73.5" hidden="1" customHeight="1" x14ac:dyDescent="0.25">
      <c r="A359" s="1258"/>
      <c r="B359" s="1566" t="s">
        <v>633</v>
      </c>
      <c r="C359" s="1310"/>
      <c r="D359" s="64" t="s">
        <v>634</v>
      </c>
      <c r="E359" s="835">
        <v>300</v>
      </c>
      <c r="F359" s="836">
        <v>25</v>
      </c>
      <c r="G359" s="836">
        <v>25</v>
      </c>
      <c r="H359" s="836">
        <v>25</v>
      </c>
      <c r="I359" s="836">
        <v>25</v>
      </c>
      <c r="J359" s="836">
        <v>25</v>
      </c>
      <c r="K359" s="836">
        <v>25</v>
      </c>
      <c r="L359" s="836">
        <v>25</v>
      </c>
      <c r="M359" s="836">
        <v>25</v>
      </c>
      <c r="N359" s="836">
        <v>25</v>
      </c>
      <c r="O359" s="836">
        <v>25</v>
      </c>
      <c r="P359" s="836">
        <v>25</v>
      </c>
      <c r="Q359" s="836">
        <v>25</v>
      </c>
      <c r="R359" s="785"/>
      <c r="S359" s="1490" t="s">
        <v>515</v>
      </c>
      <c r="T359" s="815" t="s">
        <v>636</v>
      </c>
      <c r="U359" s="606" t="s">
        <v>631</v>
      </c>
      <c r="V359" s="607" t="s">
        <v>156</v>
      </c>
      <c r="W359" s="608" t="s">
        <v>157</v>
      </c>
      <c r="X359" s="535">
        <v>18000</v>
      </c>
      <c r="Y359" s="257">
        <f>+X359*0.12</f>
        <v>2160</v>
      </c>
      <c r="Z359" s="257">
        <f>+X359+Y359</f>
        <v>20160</v>
      </c>
      <c r="AA359" s="462">
        <v>43943</v>
      </c>
      <c r="AB359" s="102"/>
      <c r="AC359" s="102"/>
      <c r="AD359" s="102"/>
      <c r="AE359" s="102">
        <f>+X359</f>
        <v>18000</v>
      </c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9">
        <f>+AB359+AD359+AE359+AF359+AG359+AH359+AI359++AJ359+AK359+AL359+AM359+AN359</f>
        <v>18000</v>
      </c>
    </row>
    <row r="360" spans="1:45" s="1" customFormat="1" ht="76.5" hidden="1" customHeight="1" x14ac:dyDescent="0.25">
      <c r="A360" s="1258"/>
      <c r="B360" s="1616"/>
      <c r="C360" s="1310"/>
      <c r="D360" s="64" t="s">
        <v>635</v>
      </c>
      <c r="E360" s="835">
        <v>36</v>
      </c>
      <c r="F360" s="836">
        <v>3</v>
      </c>
      <c r="G360" s="836">
        <v>3</v>
      </c>
      <c r="H360" s="836">
        <v>3</v>
      </c>
      <c r="I360" s="836">
        <v>3</v>
      </c>
      <c r="J360" s="836">
        <v>3</v>
      </c>
      <c r="K360" s="836">
        <v>3</v>
      </c>
      <c r="L360" s="836">
        <v>3</v>
      </c>
      <c r="M360" s="836">
        <v>3</v>
      </c>
      <c r="N360" s="836">
        <v>3</v>
      </c>
      <c r="O360" s="836">
        <v>3</v>
      </c>
      <c r="P360" s="836">
        <v>3</v>
      </c>
      <c r="Q360" s="836">
        <v>3</v>
      </c>
      <c r="R360" s="785"/>
      <c r="S360" s="1521"/>
      <c r="T360" s="815" t="s">
        <v>232</v>
      </c>
      <c r="U360" s="606" t="s">
        <v>632</v>
      </c>
      <c r="V360" s="607" t="s">
        <v>156</v>
      </c>
      <c r="W360" s="608" t="s">
        <v>157</v>
      </c>
      <c r="X360" s="535">
        <v>13684.18</v>
      </c>
      <c r="Y360" s="257">
        <f>+X360*0.12</f>
        <v>1642.1016</v>
      </c>
      <c r="Z360" s="257">
        <f>+X360+Y360</f>
        <v>15326.2816</v>
      </c>
      <c r="AA360" s="462">
        <v>44006</v>
      </c>
      <c r="AB360" s="102"/>
      <c r="AC360" s="102"/>
      <c r="AD360" s="102"/>
      <c r="AE360" s="102">
        <f>+X360</f>
        <v>13684.18</v>
      </c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9">
        <f>+AB360+AD360+AE360+AF360+AG360+AH360+AI360++AJ360+AK360+AL360+AM360+AN360</f>
        <v>13684.18</v>
      </c>
    </row>
    <row r="361" spans="1:45" s="1" customFormat="1" ht="77.25" hidden="1" customHeight="1" x14ac:dyDescent="0.25">
      <c r="A361" s="1258"/>
      <c r="B361" s="1566" t="s">
        <v>643</v>
      </c>
      <c r="C361" s="1310"/>
      <c r="D361" s="1501" t="s">
        <v>468</v>
      </c>
      <c r="E361" s="1643">
        <v>7.4999999999999997E-3</v>
      </c>
      <c r="F361" s="1644">
        <v>7.4999999999999997E-3</v>
      </c>
      <c r="G361" s="1644">
        <v>7.4999999999999997E-3</v>
      </c>
      <c r="H361" s="1644">
        <v>7.4999999999999997E-3</v>
      </c>
      <c r="I361" s="1644">
        <v>7.4999999999999997E-3</v>
      </c>
      <c r="J361" s="1644">
        <v>7.4999999999999997E-3</v>
      </c>
      <c r="K361" s="1644">
        <v>7.4999999999999997E-3</v>
      </c>
      <c r="L361" s="1644">
        <v>7.4999999999999997E-3</v>
      </c>
      <c r="M361" s="1644">
        <v>7.4999999999999997E-3</v>
      </c>
      <c r="N361" s="1644">
        <v>7.4999999999999997E-3</v>
      </c>
      <c r="O361" s="1644">
        <v>7.4999999999999997E-3</v>
      </c>
      <c r="P361" s="1644">
        <v>7.4999999999999997E-3</v>
      </c>
      <c r="Q361" s="1644">
        <v>7.4999999999999997E-3</v>
      </c>
      <c r="R361" s="785"/>
      <c r="S361" s="1490" t="s">
        <v>515</v>
      </c>
      <c r="T361" s="1501" t="s">
        <v>642</v>
      </c>
      <c r="U361" s="642" t="s">
        <v>637</v>
      </c>
      <c r="V361" s="643" t="s">
        <v>60</v>
      </c>
      <c r="W361" s="572" t="s">
        <v>699</v>
      </c>
      <c r="X361" s="445">
        <v>26792</v>
      </c>
      <c r="Y361" s="257"/>
      <c r="Z361" s="257"/>
      <c r="AA361" s="257" t="s">
        <v>818</v>
      </c>
      <c r="AB361" s="102"/>
      <c r="AC361" s="102"/>
      <c r="AD361" s="102"/>
      <c r="AE361" s="102"/>
      <c r="AF361" s="102">
        <f>+X361</f>
        <v>26792</v>
      </c>
      <c r="AG361" s="102"/>
      <c r="AH361" s="102"/>
      <c r="AI361" s="102"/>
      <c r="AJ361" s="102"/>
      <c r="AK361" s="102"/>
      <c r="AL361" s="102"/>
      <c r="AM361" s="102"/>
      <c r="AN361" s="102"/>
      <c r="AO361" s="19">
        <f>+AB361+AD361+AE361+AF361+AG361+AH361+AI361++AJ361+AK361+AL361+AM361+AN361</f>
        <v>26792</v>
      </c>
    </row>
    <row r="362" spans="1:45" s="1" customFormat="1" ht="72" hidden="1" customHeight="1" x14ac:dyDescent="0.25">
      <c r="A362" s="1258"/>
      <c r="B362" s="1625"/>
      <c r="C362" s="1310"/>
      <c r="D362" s="1496"/>
      <c r="E362" s="1625"/>
      <c r="F362" s="1493"/>
      <c r="G362" s="1493"/>
      <c r="H362" s="1493"/>
      <c r="I362" s="1493"/>
      <c r="J362" s="1493"/>
      <c r="K362" s="1493"/>
      <c r="L362" s="1493"/>
      <c r="M362" s="1493"/>
      <c r="N362" s="1493"/>
      <c r="O362" s="1493"/>
      <c r="P362" s="1493"/>
      <c r="Q362" s="1493"/>
      <c r="R362" s="785"/>
      <c r="S362" s="1493"/>
      <c r="T362" s="1496"/>
      <c r="U362" s="644" t="s">
        <v>638</v>
      </c>
      <c r="V362" s="645" t="s">
        <v>60</v>
      </c>
      <c r="W362" s="625" t="s">
        <v>699</v>
      </c>
      <c r="X362" s="626">
        <v>3000</v>
      </c>
      <c r="Y362" s="257"/>
      <c r="Z362" s="257"/>
      <c r="AA362" s="257"/>
      <c r="AB362" s="102"/>
      <c r="AC362" s="102"/>
      <c r="AD362" s="102"/>
      <c r="AE362" s="102"/>
      <c r="AF362" s="102">
        <f>+X362</f>
        <v>3000</v>
      </c>
      <c r="AG362" s="102"/>
      <c r="AH362" s="102"/>
      <c r="AI362" s="102"/>
      <c r="AJ362" s="102"/>
      <c r="AK362" s="102"/>
      <c r="AL362" s="102"/>
      <c r="AM362" s="102"/>
      <c r="AN362" s="102"/>
      <c r="AO362" s="19">
        <f t="shared" si="34"/>
        <v>3000</v>
      </c>
    </row>
    <row r="363" spans="1:45" s="1" customFormat="1" ht="40.5" hidden="1" customHeight="1" x14ac:dyDescent="0.25">
      <c r="A363" s="1258"/>
      <c r="B363" s="1625"/>
      <c r="C363" s="1310"/>
      <c r="D363" s="1496"/>
      <c r="E363" s="1625"/>
      <c r="F363" s="1493"/>
      <c r="G363" s="1493"/>
      <c r="H363" s="1493"/>
      <c r="I363" s="1493"/>
      <c r="J363" s="1493"/>
      <c r="K363" s="1493"/>
      <c r="L363" s="1493"/>
      <c r="M363" s="1493"/>
      <c r="N363" s="1493"/>
      <c r="O363" s="1493"/>
      <c r="P363" s="1493"/>
      <c r="Q363" s="1493"/>
      <c r="R363" s="785"/>
      <c r="S363" s="1568"/>
      <c r="T363" s="1517"/>
      <c r="U363" s="668" t="s">
        <v>639</v>
      </c>
      <c r="V363" s="669" t="s">
        <v>49</v>
      </c>
      <c r="W363" s="665" t="s">
        <v>122</v>
      </c>
      <c r="X363" s="670">
        <v>2150</v>
      </c>
      <c r="Y363" s="257">
        <f>+X363*0.12</f>
        <v>258</v>
      </c>
      <c r="Z363" s="257">
        <f>+X363+Y363</f>
        <v>2408</v>
      </c>
      <c r="AA363" s="462">
        <v>44167</v>
      </c>
      <c r="AB363" s="102"/>
      <c r="AC363" s="102"/>
      <c r="AD363" s="102"/>
      <c r="AE363" s="102">
        <f>+X363</f>
        <v>2150</v>
      </c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9">
        <f>+AB363+AD363+AE363+AF363+AG363+AH363+AI363++AJ363+AK363+AL363+AM363+AN363</f>
        <v>2150</v>
      </c>
    </row>
    <row r="364" spans="1:45" s="1" customFormat="1" ht="40.5" hidden="1" customHeight="1" x14ac:dyDescent="0.25">
      <c r="A364" s="1258"/>
      <c r="B364" s="1641"/>
      <c r="C364" s="1310"/>
      <c r="D364" s="1642"/>
      <c r="E364" s="1641"/>
      <c r="F364" s="1494"/>
      <c r="G364" s="1494"/>
      <c r="H364" s="1494"/>
      <c r="I364" s="1494"/>
      <c r="J364" s="1494"/>
      <c r="K364" s="1494"/>
      <c r="L364" s="1494"/>
      <c r="M364" s="1494"/>
      <c r="N364" s="1494"/>
      <c r="O364" s="1494"/>
      <c r="P364" s="1494"/>
      <c r="Q364" s="1494"/>
      <c r="R364" s="785"/>
      <c r="S364" s="1494"/>
      <c r="T364" s="1642"/>
      <c r="U364" s="337" t="s">
        <v>640</v>
      </c>
      <c r="V364" s="824" t="s">
        <v>65</v>
      </c>
      <c r="W364" s="786" t="s">
        <v>250</v>
      </c>
      <c r="X364" s="781">
        <v>19363</v>
      </c>
      <c r="Y364" s="781"/>
      <c r="Z364" s="781"/>
      <c r="AA364" s="781"/>
      <c r="AB364" s="102"/>
      <c r="AC364" s="102"/>
      <c r="AD364" s="102"/>
      <c r="AE364" s="102"/>
      <c r="AF364" s="102">
        <f>+X364</f>
        <v>19363</v>
      </c>
      <c r="AG364" s="102"/>
      <c r="AH364" s="102"/>
      <c r="AI364" s="102"/>
      <c r="AJ364" s="102"/>
      <c r="AK364" s="102"/>
      <c r="AL364" s="102"/>
      <c r="AM364" s="102"/>
      <c r="AN364" s="102"/>
      <c r="AO364" s="19">
        <f>+AB364+AD364+AE364+AF364+AG364+AH364+AI364++AJ364+AK364+AL364+AM364+AN364</f>
        <v>19363</v>
      </c>
    </row>
    <row r="365" spans="1:45" s="1" customFormat="1" ht="40.5" hidden="1" customHeight="1" thickBot="1" x14ac:dyDescent="0.25">
      <c r="A365" s="1258"/>
      <c r="B365" s="1641"/>
      <c r="C365" s="1310"/>
      <c r="D365" s="1642"/>
      <c r="E365" s="1641"/>
      <c r="F365" s="1494"/>
      <c r="G365" s="1494"/>
      <c r="H365" s="1494"/>
      <c r="I365" s="1494"/>
      <c r="J365" s="1494"/>
      <c r="K365" s="1494"/>
      <c r="L365" s="1494"/>
      <c r="M365" s="1494"/>
      <c r="N365" s="1494"/>
      <c r="O365" s="1494"/>
      <c r="P365" s="1494"/>
      <c r="Q365" s="1494"/>
      <c r="R365" s="788"/>
      <c r="S365" s="1494"/>
      <c r="T365" s="1642"/>
      <c r="U365" s="144" t="s">
        <v>641</v>
      </c>
      <c r="V365" s="145" t="s">
        <v>65</v>
      </c>
      <c r="W365" s="146" t="s">
        <v>250</v>
      </c>
      <c r="X365" s="370">
        <v>100000</v>
      </c>
      <c r="Y365" s="370"/>
      <c r="Z365" s="370"/>
      <c r="AA365" s="370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9">
        <f>+AB365+AD365+AE365+AF365+AG365+AH365+AI365++AJ365+AK365+AL365+AM365+AN365</f>
        <v>0</v>
      </c>
    </row>
    <row r="366" spans="1:45" s="1" customFormat="1" ht="54.75" hidden="1" customHeight="1" x14ac:dyDescent="0.25">
      <c r="A366" s="1258"/>
      <c r="B366" s="1554" t="s">
        <v>660</v>
      </c>
      <c r="C366" s="1310"/>
      <c r="D366" s="1650" t="s">
        <v>655</v>
      </c>
      <c r="E366" s="1519">
        <v>6</v>
      </c>
      <c r="F366" s="1649">
        <v>0</v>
      </c>
      <c r="G366" s="1649">
        <v>1</v>
      </c>
      <c r="H366" s="1649">
        <v>0</v>
      </c>
      <c r="I366" s="1649">
        <v>1</v>
      </c>
      <c r="J366" s="1649">
        <v>0</v>
      </c>
      <c r="K366" s="1649">
        <v>1</v>
      </c>
      <c r="L366" s="1649">
        <v>0</v>
      </c>
      <c r="M366" s="1649">
        <v>1</v>
      </c>
      <c r="N366" s="1649">
        <v>0</v>
      </c>
      <c r="O366" s="1649">
        <v>1</v>
      </c>
      <c r="P366" s="1649">
        <v>1</v>
      </c>
      <c r="Q366" s="1649">
        <v>0</v>
      </c>
      <c r="R366" s="800"/>
      <c r="S366" s="1492" t="s">
        <v>661</v>
      </c>
      <c r="T366" s="1602" t="s">
        <v>664</v>
      </c>
      <c r="U366" s="208" t="s">
        <v>644</v>
      </c>
      <c r="V366" s="147" t="s">
        <v>156</v>
      </c>
      <c r="W366" s="148" t="s">
        <v>248</v>
      </c>
      <c r="X366" s="302">
        <v>15000</v>
      </c>
      <c r="Y366" s="302"/>
      <c r="Z366" s="302"/>
      <c r="AA366" s="302"/>
      <c r="AB366" s="152"/>
      <c r="AC366" s="152"/>
      <c r="AD366" s="152"/>
      <c r="AE366" s="152"/>
      <c r="AF366" s="152"/>
      <c r="AG366" s="152"/>
      <c r="AH366" s="152"/>
      <c r="AI366" s="152">
        <v>15000</v>
      </c>
      <c r="AJ366" s="152"/>
      <c r="AK366" s="152"/>
      <c r="AL366" s="152"/>
      <c r="AM366" s="152"/>
      <c r="AN366" s="153"/>
      <c r="AO366" s="19">
        <f>+AB366+AD366+AE366+AF366+AG366+AH366+AI366++AJ366+AK366+AL366+AM366+AN366</f>
        <v>15000</v>
      </c>
    </row>
    <row r="367" spans="1:45" s="1" customFormat="1" ht="54.75" hidden="1" customHeight="1" x14ac:dyDescent="0.25">
      <c r="A367" s="1258"/>
      <c r="B367" s="1590"/>
      <c r="C367" s="1310"/>
      <c r="D367" s="1651"/>
      <c r="E367" s="1471"/>
      <c r="F367" s="1469"/>
      <c r="G367" s="1469"/>
      <c r="H367" s="1469"/>
      <c r="I367" s="1469"/>
      <c r="J367" s="1469"/>
      <c r="K367" s="1469"/>
      <c r="L367" s="1469"/>
      <c r="M367" s="1469"/>
      <c r="N367" s="1469"/>
      <c r="O367" s="1469"/>
      <c r="P367" s="1469"/>
      <c r="Q367" s="1469"/>
      <c r="R367" s="785"/>
      <c r="S367" s="1494"/>
      <c r="T367" s="1517"/>
      <c r="U367" s="149" t="s">
        <v>645</v>
      </c>
      <c r="V367" s="824" t="s">
        <v>65</v>
      </c>
      <c r="W367" s="803" t="s">
        <v>250</v>
      </c>
      <c r="X367" s="781">
        <v>7500</v>
      </c>
      <c r="Y367" s="781"/>
      <c r="Z367" s="781"/>
      <c r="AA367" s="781"/>
      <c r="AB367" s="102"/>
      <c r="AC367" s="102"/>
      <c r="AD367" s="102"/>
      <c r="AE367" s="102"/>
      <c r="AF367" s="102"/>
      <c r="AG367" s="102"/>
      <c r="AH367" s="102"/>
      <c r="AI367" s="102">
        <v>7500</v>
      </c>
      <c r="AJ367" s="102"/>
      <c r="AK367" s="102"/>
      <c r="AL367" s="102"/>
      <c r="AM367" s="102"/>
      <c r="AN367" s="103"/>
      <c r="AO367" s="19">
        <f t="shared" ref="AO367:AO376" si="36">+AB367+AD367+AE367+AF367+AG367+AH367+AI367++AJ367+AK367+AL367+AM367+AN367</f>
        <v>7500</v>
      </c>
    </row>
    <row r="368" spans="1:45" s="1" customFormat="1" ht="54.75" hidden="1" customHeight="1" x14ac:dyDescent="0.25">
      <c r="A368" s="1258"/>
      <c r="B368" s="1590"/>
      <c r="C368" s="1310"/>
      <c r="D368" s="1651" t="s">
        <v>656</v>
      </c>
      <c r="E368" s="1471">
        <f>SUM(F368:Q368)</f>
        <v>12</v>
      </c>
      <c r="F368" s="1647">
        <v>0</v>
      </c>
      <c r="G368" s="1647">
        <v>2</v>
      </c>
      <c r="H368" s="1647">
        <v>0</v>
      </c>
      <c r="I368" s="1647">
        <v>2</v>
      </c>
      <c r="J368" s="1647">
        <v>0</v>
      </c>
      <c r="K368" s="1647">
        <v>2</v>
      </c>
      <c r="L368" s="1647">
        <v>0</v>
      </c>
      <c r="M368" s="1647">
        <v>2</v>
      </c>
      <c r="N368" s="1647">
        <v>0</v>
      </c>
      <c r="O368" s="1647">
        <v>2</v>
      </c>
      <c r="P368" s="1647">
        <v>0</v>
      </c>
      <c r="Q368" s="1647">
        <v>2</v>
      </c>
      <c r="R368" s="785"/>
      <c r="S368" s="1494"/>
      <c r="T368" s="1517" t="s">
        <v>663</v>
      </c>
      <c r="U368" s="149" t="s">
        <v>646</v>
      </c>
      <c r="V368" s="824" t="s">
        <v>65</v>
      </c>
      <c r="W368" s="803" t="s">
        <v>250</v>
      </c>
      <c r="X368" s="781">
        <v>2500</v>
      </c>
      <c r="Y368" s="781"/>
      <c r="Z368" s="781"/>
      <c r="AA368" s="781"/>
      <c r="AB368" s="102">
        <v>2500</v>
      </c>
      <c r="AC368" s="102">
        <v>2500</v>
      </c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3"/>
      <c r="AO368" s="19">
        <f t="shared" si="36"/>
        <v>2500</v>
      </c>
    </row>
    <row r="369" spans="1:45" s="1" customFormat="1" ht="54.75" hidden="1" customHeight="1" x14ac:dyDescent="0.25">
      <c r="A369" s="1258"/>
      <c r="B369" s="1590"/>
      <c r="C369" s="1310"/>
      <c r="D369" s="1651"/>
      <c r="E369" s="1471"/>
      <c r="F369" s="1647"/>
      <c r="G369" s="1647"/>
      <c r="H369" s="1647"/>
      <c r="I369" s="1647"/>
      <c r="J369" s="1647"/>
      <c r="K369" s="1647"/>
      <c r="L369" s="1647"/>
      <c r="M369" s="1647"/>
      <c r="N369" s="1647"/>
      <c r="O369" s="1647"/>
      <c r="P369" s="1647"/>
      <c r="Q369" s="1647"/>
      <c r="R369" s="207"/>
      <c r="S369" s="1494"/>
      <c r="T369" s="1517"/>
      <c r="U369" s="149" t="s">
        <v>647</v>
      </c>
      <c r="V369" s="824" t="s">
        <v>65</v>
      </c>
      <c r="W369" s="803" t="s">
        <v>250</v>
      </c>
      <c r="X369" s="781">
        <v>4500</v>
      </c>
      <c r="Y369" s="781"/>
      <c r="Z369" s="781"/>
      <c r="AA369" s="781"/>
      <c r="AB369" s="102"/>
      <c r="AC369" s="102"/>
      <c r="AD369" s="102">
        <v>4500</v>
      </c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3"/>
      <c r="AO369" s="19">
        <f t="shared" si="36"/>
        <v>4500</v>
      </c>
    </row>
    <row r="370" spans="1:45" s="1" customFormat="1" ht="54.75" hidden="1" customHeight="1" x14ac:dyDescent="0.25">
      <c r="A370" s="1258"/>
      <c r="B370" s="1555"/>
      <c r="C370" s="1310"/>
      <c r="D370" s="1651" t="s">
        <v>657</v>
      </c>
      <c r="E370" s="1471">
        <v>150</v>
      </c>
      <c r="F370" s="1648">
        <v>10</v>
      </c>
      <c r="G370" s="1648">
        <v>10</v>
      </c>
      <c r="H370" s="1648">
        <v>11</v>
      </c>
      <c r="I370" s="1648">
        <v>10</v>
      </c>
      <c r="J370" s="1648">
        <v>21</v>
      </c>
      <c r="K370" s="1648">
        <v>10</v>
      </c>
      <c r="L370" s="1648">
        <v>13</v>
      </c>
      <c r="M370" s="1648">
        <v>14</v>
      </c>
      <c r="N370" s="1648">
        <v>10</v>
      </c>
      <c r="O370" s="1648">
        <v>21</v>
      </c>
      <c r="P370" s="1648">
        <v>10</v>
      </c>
      <c r="Q370" s="1648">
        <v>10</v>
      </c>
      <c r="R370" s="207"/>
      <c r="S370" s="1493"/>
      <c r="T370" s="1536" t="s">
        <v>636</v>
      </c>
      <c r="U370" s="823" t="s">
        <v>648</v>
      </c>
      <c r="V370" s="822" t="s">
        <v>156</v>
      </c>
      <c r="W370" s="545" t="s">
        <v>248</v>
      </c>
      <c r="X370" s="257">
        <v>14515.18</v>
      </c>
      <c r="Y370" s="257">
        <f>+X370*0.12</f>
        <v>1741.8216</v>
      </c>
      <c r="Z370" s="257">
        <f>+X370+Y370</f>
        <v>16257.0016</v>
      </c>
      <c r="AA370" s="462">
        <v>44085</v>
      </c>
      <c r="AB370" s="102"/>
      <c r="AC370" s="102"/>
      <c r="AD370" s="102"/>
      <c r="AE370" s="102"/>
      <c r="AF370" s="102"/>
      <c r="AG370" s="102"/>
      <c r="AH370" s="102">
        <v>24000</v>
      </c>
      <c r="AI370" s="102"/>
      <c r="AJ370" s="102"/>
      <c r="AK370" s="102"/>
      <c r="AL370" s="102"/>
      <c r="AM370" s="102"/>
      <c r="AN370" s="103"/>
      <c r="AO370" s="19">
        <f t="shared" si="36"/>
        <v>24000</v>
      </c>
    </row>
    <row r="371" spans="1:45" s="1" customFormat="1" ht="54.75" hidden="1" customHeight="1" x14ac:dyDescent="0.25">
      <c r="A371" s="1258"/>
      <c r="B371" s="1555"/>
      <c r="C371" s="1310"/>
      <c r="D371" s="1651"/>
      <c r="E371" s="1471"/>
      <c r="F371" s="1648"/>
      <c r="G371" s="1648"/>
      <c r="H371" s="1648"/>
      <c r="I371" s="1648"/>
      <c r="J371" s="1648"/>
      <c r="K371" s="1648"/>
      <c r="L371" s="1648"/>
      <c r="M371" s="1648"/>
      <c r="N371" s="1648"/>
      <c r="O371" s="1648"/>
      <c r="P371" s="1648"/>
      <c r="Q371" s="1648"/>
      <c r="R371" s="207"/>
      <c r="S371" s="1493"/>
      <c r="T371" s="1536"/>
      <c r="U371" s="823" t="s">
        <v>649</v>
      </c>
      <c r="V371" s="822" t="s">
        <v>156</v>
      </c>
      <c r="W371" s="545" t="s">
        <v>248</v>
      </c>
      <c r="X371" s="257">
        <v>5843.4</v>
      </c>
      <c r="Y371" s="257">
        <f>+X371*0.12</f>
        <v>701.20799999999997</v>
      </c>
      <c r="Z371" s="257">
        <f>+X371+Y371</f>
        <v>6544.6079999999993</v>
      </c>
      <c r="AA371" s="462">
        <v>43884</v>
      </c>
      <c r="AB371" s="102">
        <v>8400</v>
      </c>
      <c r="AC371" s="102">
        <v>8400</v>
      </c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3"/>
      <c r="AO371" s="19">
        <f t="shared" si="36"/>
        <v>8400</v>
      </c>
    </row>
    <row r="372" spans="1:45" s="1" customFormat="1" ht="54.75" hidden="1" customHeight="1" x14ac:dyDescent="0.25">
      <c r="A372" s="1258"/>
      <c r="B372" s="1555"/>
      <c r="C372" s="1310"/>
      <c r="D372" s="1651" t="s">
        <v>658</v>
      </c>
      <c r="E372" s="1471">
        <f>SUM(F372:Q372)</f>
        <v>412</v>
      </c>
      <c r="F372" s="1648">
        <v>27</v>
      </c>
      <c r="G372" s="1648">
        <v>42</v>
      </c>
      <c r="H372" s="1648">
        <v>78</v>
      </c>
      <c r="I372" s="1648">
        <v>42</v>
      </c>
      <c r="J372" s="1648">
        <v>51</v>
      </c>
      <c r="K372" s="1648">
        <v>67</v>
      </c>
      <c r="L372" s="1648">
        <v>14</v>
      </c>
      <c r="M372" s="1648">
        <v>21</v>
      </c>
      <c r="N372" s="1648">
        <v>17</v>
      </c>
      <c r="O372" s="1648">
        <v>11</v>
      </c>
      <c r="P372" s="1648">
        <v>13</v>
      </c>
      <c r="Q372" s="1648">
        <v>29</v>
      </c>
      <c r="R372" s="207"/>
      <c r="S372" s="1493"/>
      <c r="T372" s="1536" t="s">
        <v>232</v>
      </c>
      <c r="U372" s="823" t="s">
        <v>650</v>
      </c>
      <c r="V372" s="822" t="s">
        <v>156</v>
      </c>
      <c r="W372" s="545" t="s">
        <v>248</v>
      </c>
      <c r="X372" s="257">
        <v>6428.57</v>
      </c>
      <c r="Y372" s="257">
        <f>+X372*0.12</f>
        <v>771.4283999999999</v>
      </c>
      <c r="Z372" s="257">
        <f>+X372+Y372</f>
        <v>7199.9983999999995</v>
      </c>
      <c r="AA372" s="462">
        <v>44146</v>
      </c>
      <c r="AB372" s="102">
        <v>8400</v>
      </c>
      <c r="AC372" s="102">
        <v>8400</v>
      </c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3"/>
      <c r="AO372" s="19">
        <f t="shared" si="36"/>
        <v>8400</v>
      </c>
    </row>
    <row r="373" spans="1:45" s="1" customFormat="1" ht="54.75" hidden="1" customHeight="1" x14ac:dyDescent="0.25">
      <c r="A373" s="1258"/>
      <c r="B373" s="1555"/>
      <c r="C373" s="1310"/>
      <c r="D373" s="1651"/>
      <c r="E373" s="1471"/>
      <c r="F373" s="1648"/>
      <c r="G373" s="1648"/>
      <c r="H373" s="1648"/>
      <c r="I373" s="1648"/>
      <c r="J373" s="1648"/>
      <c r="K373" s="1648"/>
      <c r="L373" s="1648"/>
      <c r="M373" s="1648"/>
      <c r="N373" s="1648"/>
      <c r="O373" s="1648"/>
      <c r="P373" s="1648"/>
      <c r="Q373" s="1648"/>
      <c r="R373" s="207"/>
      <c r="S373" s="1493"/>
      <c r="T373" s="1536"/>
      <c r="U373" s="823" t="s">
        <v>651</v>
      </c>
      <c r="V373" s="822" t="s">
        <v>156</v>
      </c>
      <c r="W373" s="545" t="s">
        <v>248</v>
      </c>
      <c r="X373" s="257">
        <v>6428.57</v>
      </c>
      <c r="Y373" s="257">
        <f>+X373*0.12</f>
        <v>771.4283999999999</v>
      </c>
      <c r="Z373" s="257">
        <f>+X373+Y373</f>
        <v>7199.9983999999995</v>
      </c>
      <c r="AA373" s="462">
        <v>44093</v>
      </c>
      <c r="AB373" s="102"/>
      <c r="AC373" s="102"/>
      <c r="AD373" s="102"/>
      <c r="AE373" s="102"/>
      <c r="AF373" s="102"/>
      <c r="AG373" s="102">
        <v>9600</v>
      </c>
      <c r="AH373" s="102"/>
      <c r="AI373" s="102"/>
      <c r="AJ373" s="102"/>
      <c r="AK373" s="102"/>
      <c r="AL373" s="102"/>
      <c r="AM373" s="102"/>
      <c r="AN373" s="103"/>
      <c r="AO373" s="19">
        <f t="shared" si="36"/>
        <v>9600</v>
      </c>
    </row>
    <row r="374" spans="1:45" s="1" customFormat="1" ht="54.75" hidden="1" customHeight="1" x14ac:dyDescent="0.25">
      <c r="A374" s="1258"/>
      <c r="B374" s="1555"/>
      <c r="C374" s="1310"/>
      <c r="D374" s="1661" t="s">
        <v>659</v>
      </c>
      <c r="E374" s="1508">
        <f>SUM(F374:Q374)</f>
        <v>199</v>
      </c>
      <c r="F374" s="1659">
        <v>19</v>
      </c>
      <c r="G374" s="1659">
        <v>23</v>
      </c>
      <c r="H374" s="1659">
        <v>19</v>
      </c>
      <c r="I374" s="1659">
        <v>10</v>
      </c>
      <c r="J374" s="1659">
        <v>18</v>
      </c>
      <c r="K374" s="1659">
        <v>23</v>
      </c>
      <c r="L374" s="1659">
        <v>6</v>
      </c>
      <c r="M374" s="1659">
        <v>11</v>
      </c>
      <c r="N374" s="1659">
        <v>15</v>
      </c>
      <c r="O374" s="1659">
        <v>18</v>
      </c>
      <c r="P374" s="1659">
        <v>13</v>
      </c>
      <c r="Q374" s="1659">
        <v>24</v>
      </c>
      <c r="R374" s="207"/>
      <c r="S374" s="1493"/>
      <c r="T374" s="1501" t="s">
        <v>662</v>
      </c>
      <c r="U374" s="823" t="s">
        <v>652</v>
      </c>
      <c r="V374" s="822" t="s">
        <v>156</v>
      </c>
      <c r="W374" s="545" t="s">
        <v>248</v>
      </c>
      <c r="X374" s="257">
        <v>9107.14</v>
      </c>
      <c r="Y374" s="257"/>
      <c r="Z374" s="257"/>
      <c r="AA374" s="462">
        <v>43901</v>
      </c>
      <c r="AB374" s="102">
        <v>11400</v>
      </c>
      <c r="AC374" s="102">
        <v>11400</v>
      </c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3"/>
      <c r="AO374" s="19">
        <f t="shared" si="36"/>
        <v>11400</v>
      </c>
    </row>
    <row r="375" spans="1:45" s="1" customFormat="1" ht="54.75" hidden="1" customHeight="1" x14ac:dyDescent="0.25">
      <c r="A375" s="1258"/>
      <c r="B375" s="1555"/>
      <c r="C375" s="1310"/>
      <c r="D375" s="1662"/>
      <c r="E375" s="1570"/>
      <c r="F375" s="1660"/>
      <c r="G375" s="1660"/>
      <c r="H375" s="1660"/>
      <c r="I375" s="1660"/>
      <c r="J375" s="1660"/>
      <c r="K375" s="1660"/>
      <c r="L375" s="1660"/>
      <c r="M375" s="1660"/>
      <c r="N375" s="1660"/>
      <c r="O375" s="1660"/>
      <c r="P375" s="1660"/>
      <c r="Q375" s="1660"/>
      <c r="R375" s="794">
        <v>24</v>
      </c>
      <c r="S375" s="1493"/>
      <c r="T375" s="1496"/>
      <c r="U375" s="609" t="s">
        <v>653</v>
      </c>
      <c r="V375" s="441" t="s">
        <v>156</v>
      </c>
      <c r="W375" s="442" t="s">
        <v>248</v>
      </c>
      <c r="X375" s="257">
        <v>19200</v>
      </c>
      <c r="Y375" s="257"/>
      <c r="Z375" s="257"/>
      <c r="AA375" s="257"/>
      <c r="AB375" s="102">
        <v>19200</v>
      </c>
      <c r="AC375" s="102">
        <v>19200</v>
      </c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3"/>
      <c r="AO375" s="19">
        <f t="shared" si="36"/>
        <v>19200</v>
      </c>
    </row>
    <row r="376" spans="1:45" s="1" customFormat="1" ht="54.75" hidden="1" customHeight="1" x14ac:dyDescent="0.25">
      <c r="A376" s="1258"/>
      <c r="B376" s="1555"/>
      <c r="C376" s="1310"/>
      <c r="D376" s="1662"/>
      <c r="E376" s="1570"/>
      <c r="F376" s="1660"/>
      <c r="G376" s="1660"/>
      <c r="H376" s="1660"/>
      <c r="I376" s="1660"/>
      <c r="J376" s="1660"/>
      <c r="K376" s="1660"/>
      <c r="L376" s="1660"/>
      <c r="M376" s="1660"/>
      <c r="N376" s="1660"/>
      <c r="O376" s="1660"/>
      <c r="P376" s="1660"/>
      <c r="Q376" s="1660"/>
      <c r="R376" s="263"/>
      <c r="S376" s="1493"/>
      <c r="T376" s="1496"/>
      <c r="U376" s="144" t="s">
        <v>654</v>
      </c>
      <c r="V376" s="145" t="s">
        <v>156</v>
      </c>
      <c r="W376" s="146" t="s">
        <v>41</v>
      </c>
      <c r="X376" s="373">
        <v>3000</v>
      </c>
      <c r="Y376" s="373"/>
      <c r="Z376" s="373"/>
      <c r="AA376" s="373"/>
      <c r="AB376" s="104"/>
      <c r="AC376" s="104"/>
      <c r="AD376" s="104"/>
      <c r="AE376" s="104"/>
      <c r="AF376" s="104">
        <v>1500</v>
      </c>
      <c r="AG376" s="104"/>
      <c r="AH376" s="104"/>
      <c r="AI376" s="104"/>
      <c r="AJ376" s="104">
        <v>1500</v>
      </c>
      <c r="AK376" s="104"/>
      <c r="AL376" s="104"/>
      <c r="AM376" s="104"/>
      <c r="AN376" s="105"/>
      <c r="AO376" s="19">
        <f t="shared" si="36"/>
        <v>3000</v>
      </c>
    </row>
    <row r="377" spans="1:45" s="1" customFormat="1" ht="50.25" hidden="1" customHeight="1" x14ac:dyDescent="0.25">
      <c r="A377" s="1258"/>
      <c r="B377" s="1652" t="s">
        <v>665</v>
      </c>
      <c r="C377" s="1310"/>
      <c r="D377" s="267" t="s">
        <v>666</v>
      </c>
      <c r="E377" s="777">
        <f t="shared" ref="E377:E385" si="37">SUM(F377:Q377)</f>
        <v>174.5</v>
      </c>
      <c r="F377" s="242">
        <v>20.333333333333332</v>
      </c>
      <c r="G377" s="242">
        <v>12.333333333333334</v>
      </c>
      <c r="H377" s="242">
        <v>15</v>
      </c>
      <c r="I377" s="242">
        <v>16.333333333333332</v>
      </c>
      <c r="J377" s="242">
        <v>13.333333333333334</v>
      </c>
      <c r="K377" s="242">
        <v>8.3333333333333339</v>
      </c>
      <c r="L377" s="242">
        <v>12.333333333333334</v>
      </c>
      <c r="M377" s="242">
        <v>16.5</v>
      </c>
      <c r="N377" s="242">
        <v>11</v>
      </c>
      <c r="O377" s="242">
        <v>26.5</v>
      </c>
      <c r="P377" s="242">
        <v>9</v>
      </c>
      <c r="Q377" s="242">
        <v>13.5</v>
      </c>
      <c r="R377" s="268"/>
      <c r="S377" s="1316" t="s">
        <v>515</v>
      </c>
      <c r="T377" s="391" t="s">
        <v>668</v>
      </c>
      <c r="U377" s="391" t="s">
        <v>672</v>
      </c>
      <c r="V377" s="269" t="s">
        <v>52</v>
      </c>
      <c r="W377" s="102" t="s">
        <v>53</v>
      </c>
      <c r="X377" s="257">
        <v>60000</v>
      </c>
      <c r="Y377" s="257"/>
      <c r="Z377" s="257"/>
      <c r="AA377" s="257"/>
      <c r="AB377" s="102"/>
      <c r="AC377" s="102"/>
      <c r="AD377" s="270"/>
      <c r="AE377" s="271">
        <f>+X377</f>
        <v>60000</v>
      </c>
      <c r="AF377" s="270"/>
      <c r="AG377" s="270"/>
      <c r="AH377" s="270"/>
      <c r="AI377" s="267"/>
      <c r="AJ377" s="267"/>
      <c r="AK377" s="267"/>
      <c r="AL377" s="267"/>
      <c r="AM377" s="267"/>
      <c r="AN377" s="267"/>
      <c r="AO377" s="19">
        <f>+AB377+AD377+AE377+AF377+AG377+AH377+AI377++AJ377+AK377+AL377+AM377+AN377</f>
        <v>60000</v>
      </c>
      <c r="AP377" s="303"/>
      <c r="AQ377" s="303"/>
    </row>
    <row r="378" spans="1:45" s="1" customFormat="1" ht="45" hidden="1" customHeight="1" x14ac:dyDescent="0.25">
      <c r="A378" s="1258"/>
      <c r="B378" s="1263"/>
      <c r="C378" s="1310"/>
      <c r="D378" s="272" t="s">
        <v>667</v>
      </c>
      <c r="E378" s="777">
        <f t="shared" si="37"/>
        <v>1149.3333333333333</v>
      </c>
      <c r="F378" s="242">
        <v>98.666666666666671</v>
      </c>
      <c r="G378" s="242">
        <v>84</v>
      </c>
      <c r="H378" s="242">
        <v>75.333333333333329</v>
      </c>
      <c r="I378" s="242">
        <v>109.33333333333333</v>
      </c>
      <c r="J378" s="242">
        <v>84.666666666666671</v>
      </c>
      <c r="K378" s="242">
        <v>105.66666666666667</v>
      </c>
      <c r="L378" s="242">
        <v>84.666666666666671</v>
      </c>
      <c r="M378" s="242">
        <v>122</v>
      </c>
      <c r="N378" s="242">
        <v>102</v>
      </c>
      <c r="O378" s="242">
        <v>111.5</v>
      </c>
      <c r="P378" s="242">
        <v>107.5</v>
      </c>
      <c r="Q378" s="242">
        <v>64</v>
      </c>
      <c r="R378" s="268"/>
      <c r="S378" s="1317"/>
      <c r="T378" s="391" t="s">
        <v>669</v>
      </c>
      <c r="U378" s="391" t="s">
        <v>673</v>
      </c>
      <c r="V378" s="269" t="s">
        <v>96</v>
      </c>
      <c r="W378" s="102" t="s">
        <v>677</v>
      </c>
      <c r="X378" s="388">
        <v>0</v>
      </c>
      <c r="Y378" s="388"/>
      <c r="Z378" s="388"/>
      <c r="AA378" s="388"/>
      <c r="AB378" s="102"/>
      <c r="AC378" s="102"/>
      <c r="AD378" s="270"/>
      <c r="AE378" s="270"/>
      <c r="AF378" s="270"/>
      <c r="AG378" s="270"/>
      <c r="AH378" s="270"/>
      <c r="AI378" s="267"/>
      <c r="AJ378" s="267"/>
      <c r="AK378" s="267"/>
      <c r="AL378" s="273">
        <f>+X378</f>
        <v>0</v>
      </c>
      <c r="AM378" s="267"/>
      <c r="AN378" s="267"/>
      <c r="AO378" s="19">
        <f t="shared" ref="AO378:AO383" si="38">+AB378+AD378+AE378+AF378+AG378+AH378+AI378++AJ378+AK378+AL378+AM378+AN378</f>
        <v>0</v>
      </c>
    </row>
    <row r="379" spans="1:45" s="1" customFormat="1" ht="57" hidden="1" customHeight="1" x14ac:dyDescent="0.25">
      <c r="A379" s="1258"/>
      <c r="B379" s="1263"/>
      <c r="C379" s="1310"/>
      <c r="D379" s="267" t="s">
        <v>670</v>
      </c>
      <c r="E379" s="777">
        <f t="shared" si="37"/>
        <v>23473.666666666668</v>
      </c>
      <c r="F379" s="242">
        <v>2491.6666666666665</v>
      </c>
      <c r="G379" s="242">
        <v>7015.666666666667</v>
      </c>
      <c r="H379" s="242">
        <v>4400.333333333333</v>
      </c>
      <c r="I379" s="242">
        <v>2494.3333333333335</v>
      </c>
      <c r="J379" s="242">
        <v>268.33333333333331</v>
      </c>
      <c r="K379" s="242">
        <v>153.66666666666666</v>
      </c>
      <c r="L379" s="242">
        <v>137.66666666666666</v>
      </c>
      <c r="M379" s="242">
        <v>1585</v>
      </c>
      <c r="N379" s="242">
        <v>206.5</v>
      </c>
      <c r="O379" s="242">
        <v>1094.5</v>
      </c>
      <c r="P379" s="242">
        <v>799</v>
      </c>
      <c r="Q379" s="242">
        <v>2827</v>
      </c>
      <c r="R379" s="268"/>
      <c r="S379" s="1317"/>
      <c r="T379" s="391" t="s">
        <v>671</v>
      </c>
      <c r="U379" s="609" t="s">
        <v>674</v>
      </c>
      <c r="V379" s="441" t="s">
        <v>156</v>
      </c>
      <c r="W379" s="605" t="s">
        <v>248</v>
      </c>
      <c r="X379" s="445">
        <v>18000</v>
      </c>
      <c r="Y379" s="257"/>
      <c r="Z379" s="257"/>
      <c r="AA379" s="257"/>
      <c r="AB379" s="102"/>
      <c r="AC379" s="102"/>
      <c r="AD379" s="270"/>
      <c r="AE379" s="271">
        <f>+X379</f>
        <v>18000</v>
      </c>
      <c r="AF379" s="270"/>
      <c r="AG379" s="270"/>
      <c r="AH379" s="270"/>
      <c r="AI379" s="267"/>
      <c r="AJ379" s="267"/>
      <c r="AK379" s="267"/>
      <c r="AL379" s="267"/>
      <c r="AM379" s="267"/>
      <c r="AN379" s="267"/>
      <c r="AO379" s="19">
        <f t="shared" si="38"/>
        <v>18000</v>
      </c>
    </row>
    <row r="380" spans="1:45" ht="45" hidden="1" customHeight="1" x14ac:dyDescent="0.25">
      <c r="A380" s="1258"/>
      <c r="B380" s="1324"/>
      <c r="C380" s="1310"/>
      <c r="D380" s="799" t="s">
        <v>678</v>
      </c>
      <c r="E380" s="777">
        <f t="shared" si="37"/>
        <v>76.333333333333343</v>
      </c>
      <c r="F380" s="242">
        <v>0.5</v>
      </c>
      <c r="G380" s="242">
        <v>2.3333333333333335</v>
      </c>
      <c r="H380" s="242">
        <v>1</v>
      </c>
      <c r="I380" s="242">
        <v>2.3333333333333335</v>
      </c>
      <c r="J380" s="242">
        <v>22.666666666666668</v>
      </c>
      <c r="K380" s="242">
        <v>1</v>
      </c>
      <c r="L380" s="242">
        <v>2</v>
      </c>
      <c r="M380" s="242">
        <v>1</v>
      </c>
      <c r="N380" s="242">
        <v>3</v>
      </c>
      <c r="O380" s="242">
        <v>4</v>
      </c>
      <c r="P380" s="242">
        <v>33.5</v>
      </c>
      <c r="Q380" s="242">
        <v>3</v>
      </c>
      <c r="R380" s="268"/>
      <c r="S380" s="1361"/>
      <c r="T380" s="391" t="s">
        <v>679</v>
      </c>
      <c r="U380" s="609" t="s">
        <v>675</v>
      </c>
      <c r="V380" s="667" t="s">
        <v>44</v>
      </c>
      <c r="W380" s="605" t="s">
        <v>45</v>
      </c>
      <c r="X380" s="445">
        <v>3000</v>
      </c>
      <c r="Y380" s="257"/>
      <c r="Z380" s="257"/>
      <c r="AA380" s="257"/>
      <c r="AB380" s="102"/>
      <c r="AC380" s="102"/>
      <c r="AD380" s="270"/>
      <c r="AE380" s="271">
        <f>+X380</f>
        <v>3000</v>
      </c>
      <c r="AF380" s="270"/>
      <c r="AG380" s="270"/>
      <c r="AH380" s="270"/>
      <c r="AI380" s="267"/>
      <c r="AJ380" s="267"/>
      <c r="AK380" s="267"/>
      <c r="AL380" s="267"/>
      <c r="AM380" s="267"/>
      <c r="AN380" s="267"/>
      <c r="AO380" s="19">
        <f t="shared" si="38"/>
        <v>3000</v>
      </c>
    </row>
    <row r="381" spans="1:45" s="1" customFormat="1" ht="60" hidden="1" customHeight="1" x14ac:dyDescent="0.25">
      <c r="A381" s="1258"/>
      <c r="B381" s="1263" t="s">
        <v>681</v>
      </c>
      <c r="C381" s="1310"/>
      <c r="D381" s="45" t="s">
        <v>682</v>
      </c>
      <c r="E381" s="835">
        <f t="shared" si="37"/>
        <v>816</v>
      </c>
      <c r="F381" s="836">
        <v>92</v>
      </c>
      <c r="G381" s="836">
        <v>83</v>
      </c>
      <c r="H381" s="836">
        <v>52</v>
      </c>
      <c r="I381" s="836">
        <v>93</v>
      </c>
      <c r="J381" s="836">
        <v>69</v>
      </c>
      <c r="K381" s="836">
        <v>67</v>
      </c>
      <c r="L381" s="836">
        <v>60</v>
      </c>
      <c r="M381" s="836">
        <v>60</v>
      </c>
      <c r="N381" s="836">
        <v>60</v>
      </c>
      <c r="O381" s="836">
        <v>60</v>
      </c>
      <c r="P381" s="836">
        <v>60</v>
      </c>
      <c r="Q381" s="836">
        <v>60</v>
      </c>
      <c r="R381" s="264"/>
      <c r="S381" s="1653" t="s">
        <v>687</v>
      </c>
      <c r="T381" s="265" t="s">
        <v>683</v>
      </c>
      <c r="U381" s="731" t="s">
        <v>685</v>
      </c>
      <c r="V381" s="667" t="s">
        <v>40</v>
      </c>
      <c r="W381" s="732" t="s">
        <v>41</v>
      </c>
      <c r="X381" s="733">
        <v>16000</v>
      </c>
      <c r="Y381" s="284"/>
      <c r="Z381" s="284"/>
      <c r="AA381" s="284"/>
      <c r="AB381" s="266"/>
      <c r="AC381" s="266"/>
      <c r="AD381" s="262">
        <f>+X381</f>
        <v>16000</v>
      </c>
      <c r="AE381" s="258"/>
      <c r="AF381" s="258"/>
      <c r="AG381" s="258"/>
      <c r="AH381" s="258"/>
      <c r="AI381" s="243"/>
      <c r="AJ381" s="243"/>
      <c r="AK381" s="243"/>
      <c r="AL381" s="243"/>
      <c r="AM381" s="243"/>
      <c r="AN381" s="243"/>
      <c r="AO381" s="19">
        <f t="shared" si="38"/>
        <v>16000</v>
      </c>
      <c r="AP381" s="279"/>
      <c r="AQ381" s="279"/>
      <c r="AR381" s="279"/>
      <c r="AS381" s="279"/>
    </row>
    <row r="382" spans="1:45" s="1" customFormat="1" ht="83.25" hidden="1" customHeight="1" x14ac:dyDescent="0.25">
      <c r="A382" s="1258"/>
      <c r="B382" s="1263"/>
      <c r="C382" s="1310"/>
      <c r="D382" s="45" t="s">
        <v>684</v>
      </c>
      <c r="E382" s="835">
        <f t="shared" si="37"/>
        <v>24</v>
      </c>
      <c r="F382" s="247">
        <v>2</v>
      </c>
      <c r="G382" s="247">
        <v>2</v>
      </c>
      <c r="H382" s="247">
        <v>2</v>
      </c>
      <c r="I382" s="247">
        <v>2</v>
      </c>
      <c r="J382" s="247">
        <v>2</v>
      </c>
      <c r="K382" s="247">
        <v>2</v>
      </c>
      <c r="L382" s="247">
        <v>2</v>
      </c>
      <c r="M382" s="247">
        <v>2</v>
      </c>
      <c r="N382" s="247">
        <v>2</v>
      </c>
      <c r="O382" s="247">
        <v>2</v>
      </c>
      <c r="P382" s="247">
        <v>2</v>
      </c>
      <c r="Q382" s="247">
        <v>2</v>
      </c>
      <c r="R382" s="245"/>
      <c r="S382" s="1654"/>
      <c r="T382" s="391" t="s">
        <v>686</v>
      </c>
      <c r="U382" s="609" t="s">
        <v>688</v>
      </c>
      <c r="V382" s="643" t="s">
        <v>60</v>
      </c>
      <c r="W382" s="572" t="s">
        <v>699</v>
      </c>
      <c r="X382" s="445">
        <v>5000</v>
      </c>
      <c r="Y382" s="257"/>
      <c r="Z382" s="257"/>
      <c r="AA382" s="257"/>
      <c r="AB382" s="102"/>
      <c r="AC382" s="102"/>
      <c r="AD382" s="259"/>
      <c r="AE382" s="261">
        <f>+X382</f>
        <v>5000</v>
      </c>
      <c r="AF382" s="259"/>
      <c r="AG382" s="259"/>
      <c r="AH382" s="259"/>
      <c r="AI382" s="249"/>
      <c r="AJ382" s="249"/>
      <c r="AK382" s="249"/>
      <c r="AL382" s="249"/>
      <c r="AM382" s="249"/>
      <c r="AN382" s="249"/>
      <c r="AO382" s="19">
        <f t="shared" si="38"/>
        <v>5000</v>
      </c>
    </row>
    <row r="383" spans="1:45" s="232" customFormat="1" ht="72" hidden="1" customHeight="1" x14ac:dyDescent="0.25">
      <c r="A383" s="1258"/>
      <c r="B383" s="1655" t="s">
        <v>689</v>
      </c>
      <c r="C383" s="1310"/>
      <c r="D383" s="276" t="s">
        <v>690</v>
      </c>
      <c r="E383" s="777">
        <f t="shared" si="37"/>
        <v>144</v>
      </c>
      <c r="F383" s="275">
        <v>12</v>
      </c>
      <c r="G383" s="275">
        <v>12</v>
      </c>
      <c r="H383" s="275">
        <v>12</v>
      </c>
      <c r="I383" s="275">
        <v>12</v>
      </c>
      <c r="J383" s="275">
        <v>12</v>
      </c>
      <c r="K383" s="275">
        <v>12</v>
      </c>
      <c r="L383" s="275">
        <v>12</v>
      </c>
      <c r="M383" s="275">
        <v>12</v>
      </c>
      <c r="N383" s="275">
        <v>12</v>
      </c>
      <c r="O383" s="275">
        <v>12</v>
      </c>
      <c r="P383" s="275">
        <v>12</v>
      </c>
      <c r="Q383" s="275">
        <v>12</v>
      </c>
      <c r="R383" s="252"/>
      <c r="S383" s="1657" t="s">
        <v>692</v>
      </c>
      <c r="T383" s="391" t="s">
        <v>694</v>
      </c>
      <c r="U383" s="1473" t="s">
        <v>716</v>
      </c>
      <c r="V383" s="1673" t="s">
        <v>47</v>
      </c>
      <c r="W383" s="1673" t="s">
        <v>48</v>
      </c>
      <c r="X383" s="1675">
        <v>745858</v>
      </c>
      <c r="Y383" s="496">
        <f>+X383*0.12</f>
        <v>89502.959999999992</v>
      </c>
      <c r="Z383" s="496">
        <f>+X383+Y383</f>
        <v>835360.96</v>
      </c>
      <c r="AA383" s="1677" t="s">
        <v>734</v>
      </c>
      <c r="AB383" s="1593"/>
      <c r="AC383" s="1593"/>
      <c r="AD383" s="1593"/>
      <c r="AE383" s="1593"/>
      <c r="AF383" s="1593">
        <f>+X383</f>
        <v>745858</v>
      </c>
      <c r="AG383" s="1593"/>
      <c r="AH383" s="1593"/>
      <c r="AI383" s="1593"/>
      <c r="AJ383" s="1593"/>
      <c r="AK383" s="1593"/>
      <c r="AL383" s="1593"/>
      <c r="AM383" s="1593"/>
      <c r="AN383" s="1593"/>
      <c r="AO383" s="1629">
        <f t="shared" si="38"/>
        <v>745858</v>
      </c>
    </row>
    <row r="384" spans="1:45" s="232" customFormat="1" ht="73.5" hidden="1" customHeight="1" x14ac:dyDescent="0.25">
      <c r="A384" s="1258"/>
      <c r="B384" s="1656"/>
      <c r="C384" s="1310"/>
      <c r="D384" s="276" t="s">
        <v>690</v>
      </c>
      <c r="E384" s="777">
        <f t="shared" si="37"/>
        <v>12</v>
      </c>
      <c r="F384" s="247">
        <v>1</v>
      </c>
      <c r="G384" s="247">
        <v>1</v>
      </c>
      <c r="H384" s="247">
        <v>1</v>
      </c>
      <c r="I384" s="247">
        <v>1</v>
      </c>
      <c r="J384" s="247">
        <v>1</v>
      </c>
      <c r="K384" s="247">
        <v>1</v>
      </c>
      <c r="L384" s="247">
        <v>1</v>
      </c>
      <c r="M384" s="247">
        <v>1</v>
      </c>
      <c r="N384" s="247">
        <v>1</v>
      </c>
      <c r="O384" s="247">
        <v>1</v>
      </c>
      <c r="P384" s="247">
        <v>1</v>
      </c>
      <c r="Q384" s="247">
        <v>1</v>
      </c>
      <c r="R384" s="252"/>
      <c r="S384" s="1658"/>
      <c r="T384" s="391" t="s">
        <v>694</v>
      </c>
      <c r="U384" s="1672"/>
      <c r="V384" s="1674"/>
      <c r="W384" s="1494"/>
      <c r="X384" s="1676"/>
      <c r="Y384" s="749"/>
      <c r="Z384" s="749"/>
      <c r="AA384" s="1676"/>
      <c r="AB384" s="1627"/>
      <c r="AC384" s="1627"/>
      <c r="AD384" s="1627"/>
      <c r="AE384" s="1627"/>
      <c r="AF384" s="1627"/>
      <c r="AG384" s="1627"/>
      <c r="AH384" s="1627"/>
      <c r="AI384" s="1627"/>
      <c r="AJ384" s="1627"/>
      <c r="AK384" s="1627"/>
      <c r="AL384" s="1627"/>
      <c r="AM384" s="1627"/>
      <c r="AN384" s="1627"/>
      <c r="AO384" s="1458"/>
    </row>
    <row r="385" spans="1:49" s="232" customFormat="1" ht="87" hidden="1" customHeight="1" x14ac:dyDescent="0.25">
      <c r="A385" s="1258"/>
      <c r="B385" s="1656"/>
      <c r="C385" s="1310"/>
      <c r="D385" s="396" t="s">
        <v>691</v>
      </c>
      <c r="E385" s="801">
        <f t="shared" si="37"/>
        <v>300</v>
      </c>
      <c r="F385" s="397">
        <v>25</v>
      </c>
      <c r="G385" s="397">
        <v>25</v>
      </c>
      <c r="H385" s="397">
        <v>25</v>
      </c>
      <c r="I385" s="397">
        <v>25</v>
      </c>
      <c r="J385" s="397">
        <v>25</v>
      </c>
      <c r="K385" s="397">
        <v>25</v>
      </c>
      <c r="L385" s="397">
        <v>25</v>
      </c>
      <c r="M385" s="397">
        <v>25</v>
      </c>
      <c r="N385" s="397">
        <v>25</v>
      </c>
      <c r="O385" s="397">
        <v>25</v>
      </c>
      <c r="P385" s="397">
        <v>25</v>
      </c>
      <c r="Q385" s="397">
        <v>25</v>
      </c>
      <c r="R385" s="398"/>
      <c r="S385" s="1658"/>
      <c r="T385" s="151" t="s">
        <v>693</v>
      </c>
      <c r="U385" s="1672"/>
      <c r="V385" s="1674"/>
      <c r="W385" s="1494"/>
      <c r="X385" s="1676"/>
      <c r="Y385" s="749"/>
      <c r="Z385" s="749"/>
      <c r="AA385" s="1678"/>
      <c r="AB385" s="1627"/>
      <c r="AC385" s="1627"/>
      <c r="AD385" s="1627"/>
      <c r="AE385" s="1627"/>
      <c r="AF385" s="1627"/>
      <c r="AG385" s="1627"/>
      <c r="AH385" s="1627"/>
      <c r="AI385" s="1627"/>
      <c r="AJ385" s="1627"/>
      <c r="AK385" s="1627"/>
      <c r="AL385" s="1627"/>
      <c r="AM385" s="1627"/>
      <c r="AN385" s="1627"/>
      <c r="AO385" s="1458"/>
    </row>
    <row r="386" spans="1:49" s="232" customFormat="1" ht="87" hidden="1" customHeight="1" x14ac:dyDescent="0.25">
      <c r="A386" s="1258"/>
      <c r="B386" s="1263" t="s">
        <v>725</v>
      </c>
      <c r="C386" s="1464"/>
      <c r="D386" s="765" t="s">
        <v>724</v>
      </c>
      <c r="E386" s="777"/>
      <c r="F386" s="275"/>
      <c r="G386" s="275"/>
      <c r="H386" s="275"/>
      <c r="I386" s="275"/>
      <c r="J386" s="275"/>
      <c r="K386" s="275"/>
      <c r="L386" s="275"/>
      <c r="M386" s="275"/>
      <c r="N386" s="275"/>
      <c r="O386" s="275"/>
      <c r="P386" s="275"/>
      <c r="Q386" s="275"/>
      <c r="R386" s="401"/>
      <c r="S386" s="269"/>
      <c r="T386" s="391"/>
      <c r="U386" s="1663"/>
      <c r="V386" s="402" t="s">
        <v>718</v>
      </c>
      <c r="W386" s="311" t="s">
        <v>719</v>
      </c>
      <c r="X386" s="403">
        <v>233600</v>
      </c>
      <c r="Y386" s="403"/>
      <c r="Z386" s="403"/>
      <c r="AA386" s="403"/>
      <c r="AB386" s="816"/>
      <c r="AC386" s="816"/>
      <c r="AD386" s="816"/>
      <c r="AE386" s="816">
        <f>+X386</f>
        <v>233600</v>
      </c>
      <c r="AF386" s="816"/>
      <c r="AG386" s="816"/>
      <c r="AH386" s="816"/>
      <c r="AI386" s="816"/>
      <c r="AJ386" s="816"/>
      <c r="AK386" s="816"/>
      <c r="AL386" s="816"/>
      <c r="AM386" s="816"/>
      <c r="AN386" s="816"/>
      <c r="AO386" s="19">
        <f>+AB386+AD386+AE386+AF386+AG386+AH386+AI386++AJ386+AK386+AL386+AM386+AN386</f>
        <v>233600</v>
      </c>
      <c r="AP386" s="395"/>
    </row>
    <row r="387" spans="1:49" s="232" customFormat="1" ht="87" hidden="1" customHeight="1" x14ac:dyDescent="0.25">
      <c r="A387" s="1258"/>
      <c r="B387" s="1263"/>
      <c r="C387" s="1464"/>
      <c r="D387" s="765" t="s">
        <v>727</v>
      </c>
      <c r="E387" s="777"/>
      <c r="F387" s="275"/>
      <c r="G387" s="275"/>
      <c r="H387" s="275"/>
      <c r="I387" s="275"/>
      <c r="J387" s="275"/>
      <c r="K387" s="275"/>
      <c r="L387" s="275"/>
      <c r="M387" s="275"/>
      <c r="N387" s="275"/>
      <c r="O387" s="275"/>
      <c r="P387" s="275"/>
      <c r="Q387" s="275"/>
      <c r="R387" s="401"/>
      <c r="S387" s="269"/>
      <c r="T387" s="391"/>
      <c r="U387" s="1664"/>
      <c r="V387" s="402" t="s">
        <v>721</v>
      </c>
      <c r="W387" s="311" t="s">
        <v>720</v>
      </c>
      <c r="X387" s="403">
        <v>520000</v>
      </c>
      <c r="Y387" s="403"/>
      <c r="Z387" s="403"/>
      <c r="AA387" s="403"/>
      <c r="AB387" s="816"/>
      <c r="AC387" s="816"/>
      <c r="AD387" s="816"/>
      <c r="AE387" s="816">
        <f>+X387</f>
        <v>520000</v>
      </c>
      <c r="AF387" s="816"/>
      <c r="AG387" s="816"/>
      <c r="AH387" s="816"/>
      <c r="AI387" s="816"/>
      <c r="AJ387" s="816"/>
      <c r="AK387" s="816"/>
      <c r="AL387" s="816"/>
      <c r="AM387" s="816"/>
      <c r="AN387" s="816"/>
      <c r="AO387" s="19">
        <f>+AB387+AD387+AE387+AF387+AG387+AH387+AI387++AJ387+AK387+AL387+AM387+AN387</f>
        <v>520000</v>
      </c>
      <c r="AP387" s="395"/>
    </row>
    <row r="388" spans="1:49" s="232" customFormat="1" ht="87" hidden="1" customHeight="1" x14ac:dyDescent="0.25">
      <c r="A388" s="1258"/>
      <c r="B388" s="1263"/>
      <c r="C388" s="1464"/>
      <c r="D388" s="765" t="s">
        <v>726</v>
      </c>
      <c r="E388" s="777"/>
      <c r="F388" s="275"/>
      <c r="G388" s="275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  <c r="R388" s="401"/>
      <c r="S388" s="269"/>
      <c r="T388" s="391"/>
      <c r="U388" s="1665"/>
      <c r="V388" s="402" t="s">
        <v>722</v>
      </c>
      <c r="W388" s="311" t="s">
        <v>723</v>
      </c>
      <c r="X388" s="403">
        <v>296000</v>
      </c>
      <c r="Y388" s="403"/>
      <c r="Z388" s="403"/>
      <c r="AA388" s="403"/>
      <c r="AB388" s="816"/>
      <c r="AC388" s="816"/>
      <c r="AD388" s="816"/>
      <c r="AE388" s="816">
        <f>+X388</f>
        <v>296000</v>
      </c>
      <c r="AF388" s="816"/>
      <c r="AG388" s="816"/>
      <c r="AH388" s="816"/>
      <c r="AI388" s="816"/>
      <c r="AJ388" s="816"/>
      <c r="AK388" s="816"/>
      <c r="AL388" s="816"/>
      <c r="AM388" s="816"/>
      <c r="AN388" s="816"/>
      <c r="AO388" s="19">
        <f>+AB388+AD388+AE388+AF388+AG388+AH388+AI388++AJ388+AK388+AL388+AM388+AN388</f>
        <v>296000</v>
      </c>
      <c r="AP388" s="395"/>
    </row>
    <row r="389" spans="1:49" ht="45.75" hidden="1" customHeight="1" x14ac:dyDescent="0.25">
      <c r="A389" s="1258"/>
      <c r="B389" s="1666" t="s">
        <v>712</v>
      </c>
      <c r="C389" s="1667"/>
      <c r="D389" s="1667"/>
      <c r="E389" s="1667"/>
      <c r="F389" s="1667"/>
      <c r="G389" s="1667"/>
      <c r="H389" s="1667"/>
      <c r="I389" s="1667"/>
      <c r="J389" s="1667"/>
      <c r="K389" s="1667"/>
      <c r="L389" s="1667"/>
      <c r="M389" s="1667"/>
      <c r="N389" s="1667"/>
      <c r="O389" s="1667"/>
      <c r="P389" s="1667"/>
      <c r="Q389" s="1667"/>
      <c r="R389" s="1667"/>
      <c r="S389" s="1667"/>
      <c r="T389" s="1667"/>
      <c r="U389" s="1667"/>
      <c r="V389" s="1667"/>
      <c r="W389" s="1668"/>
      <c r="X389" s="399">
        <f>SUM(X38:X388)</f>
        <v>8707297.5869999975</v>
      </c>
      <c r="Y389" s="439"/>
      <c r="Z389" s="439"/>
      <c r="AA389" s="439"/>
      <c r="AB389" s="400"/>
      <c r="AC389" s="400"/>
      <c r="AD389" s="400"/>
      <c r="AE389" s="400"/>
      <c r="AF389" s="400"/>
      <c r="AG389" s="400"/>
      <c r="AH389" s="400"/>
      <c r="AI389" s="400"/>
      <c r="AJ389" s="400"/>
      <c r="AK389" s="400"/>
      <c r="AL389" s="400"/>
      <c r="AM389" s="400"/>
      <c r="AN389" s="400"/>
      <c r="AO389" s="400"/>
      <c r="AP389" s="380"/>
      <c r="AQ389" s="380"/>
      <c r="AR389" s="380"/>
      <c r="AS389" s="380"/>
      <c r="AT389" s="380"/>
      <c r="AU389" s="380"/>
      <c r="AV389" s="380"/>
      <c r="AW389" s="381"/>
    </row>
    <row r="390" spans="1:49" s="1" customFormat="1" ht="45.75" hidden="1" customHeight="1" x14ac:dyDescent="0.25">
      <c r="A390" s="1258"/>
      <c r="B390" s="1669" t="s">
        <v>30</v>
      </c>
      <c r="C390" s="1670"/>
      <c r="D390" s="1670"/>
      <c r="E390" s="1670"/>
      <c r="F390" s="1670"/>
      <c r="G390" s="1670"/>
      <c r="H390" s="1670"/>
      <c r="I390" s="1670"/>
      <c r="J390" s="1670"/>
      <c r="K390" s="1670"/>
      <c r="L390" s="1670"/>
      <c r="M390" s="1670"/>
      <c r="N390" s="1670"/>
      <c r="O390" s="1670"/>
      <c r="P390" s="1670"/>
      <c r="Q390" s="1670"/>
      <c r="R390" s="1670"/>
      <c r="S390" s="1670"/>
      <c r="T390" s="1670"/>
      <c r="U390" s="1670"/>
      <c r="V390" s="1670"/>
      <c r="W390" s="1671"/>
      <c r="X390" s="379">
        <f>+X389+X37</f>
        <v>11393013.596999997</v>
      </c>
      <c r="Y390" s="379"/>
      <c r="Z390" s="379"/>
      <c r="AA390" s="379"/>
      <c r="AB390" s="102"/>
      <c r="AC390" s="102"/>
      <c r="AD390" s="259"/>
      <c r="AE390" s="259"/>
      <c r="AF390" s="259"/>
      <c r="AG390" s="259"/>
      <c r="AH390" s="259"/>
      <c r="AI390" s="249"/>
      <c r="AJ390" s="249"/>
      <c r="AK390" s="249"/>
      <c r="AL390" s="249"/>
      <c r="AM390" s="249"/>
      <c r="AN390" s="249"/>
    </row>
    <row r="391" spans="1:49" ht="15.75" x14ac:dyDescent="0.25">
      <c r="B391" s="253"/>
      <c r="D391" s="249"/>
      <c r="E391" s="251"/>
      <c r="F391" s="251"/>
      <c r="G391" s="251"/>
      <c r="H391" s="251"/>
      <c r="I391" s="251"/>
      <c r="J391" s="251"/>
      <c r="K391" s="251"/>
      <c r="L391" s="251"/>
      <c r="M391" s="251"/>
      <c r="N391" s="251"/>
      <c r="O391" s="251"/>
      <c r="P391" s="251"/>
      <c r="Q391" s="251"/>
      <c r="R391" s="245"/>
      <c r="S391" s="246"/>
      <c r="T391" s="246"/>
      <c r="U391" s="246"/>
      <c r="V391" s="246"/>
      <c r="W391" s="252"/>
      <c r="X391" s="384"/>
      <c r="Y391" s="384"/>
      <c r="Z391" s="384"/>
      <c r="AA391" s="384"/>
      <c r="AB391" s="249"/>
      <c r="AC391" s="249"/>
      <c r="AD391" s="248"/>
      <c r="AE391" s="248"/>
      <c r="AF391" s="248"/>
      <c r="AG391" s="248"/>
      <c r="AH391" s="248"/>
      <c r="AI391" s="249"/>
      <c r="AJ391" s="249"/>
      <c r="AK391" s="249"/>
      <c r="AL391" s="249"/>
      <c r="AM391" s="249"/>
      <c r="AN391" s="249"/>
    </row>
    <row r="392" spans="1:49" ht="15.75" x14ac:dyDescent="0.25">
      <c r="B392" s="253"/>
      <c r="D392" s="249"/>
      <c r="E392" s="251"/>
      <c r="F392" s="251"/>
      <c r="G392" s="251"/>
      <c r="H392" s="251"/>
      <c r="I392" s="251"/>
      <c r="J392" s="251"/>
      <c r="K392" s="251"/>
      <c r="L392" s="251"/>
      <c r="M392" s="251"/>
      <c r="N392" s="251"/>
      <c r="O392" s="251"/>
      <c r="P392" s="251"/>
      <c r="Q392" s="251"/>
      <c r="R392" s="245"/>
      <c r="S392" s="246"/>
      <c r="T392" s="246"/>
      <c r="U392" s="246"/>
      <c r="V392" s="246"/>
      <c r="W392" s="252"/>
      <c r="X392" s="385"/>
      <c r="Y392" s="385"/>
      <c r="Z392" s="385"/>
      <c r="AA392" s="385"/>
      <c r="AB392" s="249"/>
      <c r="AC392" s="249"/>
      <c r="AD392" s="248"/>
      <c r="AE392" s="248"/>
      <c r="AF392" s="248"/>
      <c r="AG392" s="248"/>
      <c r="AH392" s="248"/>
      <c r="AI392" s="249"/>
      <c r="AJ392" s="249"/>
      <c r="AK392" s="249"/>
      <c r="AL392" s="249"/>
      <c r="AM392" s="249"/>
      <c r="AN392" s="249"/>
    </row>
    <row r="393" spans="1:49" ht="15.75" x14ac:dyDescent="0.25">
      <c r="B393" s="253"/>
      <c r="D393" s="249"/>
      <c r="E393" s="251"/>
      <c r="F393" s="251"/>
      <c r="G393" s="251"/>
      <c r="H393" s="251"/>
      <c r="I393" s="251"/>
      <c r="J393" s="251"/>
      <c r="K393" s="251"/>
      <c r="L393" s="251"/>
      <c r="M393" s="251"/>
      <c r="N393" s="251"/>
      <c r="O393" s="251"/>
      <c r="P393" s="251"/>
      <c r="Q393" s="251"/>
      <c r="R393" s="245"/>
      <c r="S393" s="246"/>
      <c r="T393" s="246"/>
      <c r="U393" s="246"/>
      <c r="V393" s="246"/>
      <c r="W393" s="252"/>
      <c r="X393" s="249"/>
      <c r="Y393" s="249"/>
      <c r="Z393" s="249"/>
      <c r="AA393" s="249"/>
      <c r="AB393" s="249"/>
      <c r="AC393" s="249"/>
      <c r="AD393" s="248"/>
      <c r="AE393" s="248"/>
      <c r="AF393" s="248"/>
      <c r="AG393" s="248"/>
      <c r="AH393" s="248"/>
      <c r="AI393" s="249"/>
      <c r="AJ393" s="249"/>
      <c r="AK393" s="249"/>
      <c r="AL393" s="249"/>
      <c r="AM393" s="249"/>
      <c r="AN393" s="249"/>
    </row>
    <row r="394" spans="1:49" ht="15.75" x14ac:dyDescent="0.25">
      <c r="B394" s="253"/>
      <c r="D394" s="249"/>
      <c r="E394" s="251"/>
      <c r="F394" s="251"/>
      <c r="G394" s="251"/>
      <c r="H394" s="251"/>
      <c r="I394" s="251"/>
      <c r="J394" s="251"/>
      <c r="K394" s="251"/>
      <c r="L394" s="251"/>
      <c r="M394" s="251"/>
      <c r="N394" s="251"/>
      <c r="O394" s="251"/>
      <c r="P394" s="251"/>
      <c r="Q394" s="251"/>
      <c r="R394" s="245"/>
      <c r="S394" s="246"/>
      <c r="T394" s="246"/>
      <c r="U394" s="246"/>
      <c r="V394" s="246"/>
      <c r="W394" s="252"/>
      <c r="X394" s="385"/>
      <c r="Y394" s="385"/>
      <c r="Z394" s="385"/>
      <c r="AA394" s="385"/>
      <c r="AB394" s="249"/>
      <c r="AC394" s="249"/>
      <c r="AD394" s="248"/>
      <c r="AE394" s="248"/>
      <c r="AF394" s="248"/>
      <c r="AG394" s="248"/>
      <c r="AH394" s="248"/>
      <c r="AI394" s="249"/>
      <c r="AJ394" s="249"/>
      <c r="AK394" s="249"/>
      <c r="AL394" s="249"/>
      <c r="AM394" s="249"/>
      <c r="AN394" s="249"/>
    </row>
    <row r="395" spans="1:49" ht="15.75" x14ac:dyDescent="0.25">
      <c r="B395" s="253"/>
      <c r="D395" s="249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1"/>
      <c r="Q395" s="251"/>
      <c r="R395" s="245"/>
      <c r="S395" s="246"/>
      <c r="T395" s="246"/>
      <c r="U395" s="246"/>
      <c r="V395" s="246"/>
      <c r="W395" s="252"/>
      <c r="X395" s="385"/>
      <c r="Y395" s="385"/>
      <c r="Z395" s="385"/>
      <c r="AA395" s="385"/>
      <c r="AB395" s="249"/>
      <c r="AC395" s="249"/>
      <c r="AD395" s="248"/>
      <c r="AE395" s="248"/>
      <c r="AF395" s="248"/>
      <c r="AG395" s="248"/>
      <c r="AH395" s="248"/>
      <c r="AI395" s="249"/>
      <c r="AJ395" s="249"/>
      <c r="AK395" s="249"/>
      <c r="AL395" s="249"/>
      <c r="AM395" s="249"/>
      <c r="AN395" s="249"/>
    </row>
    <row r="396" spans="1:49" ht="15.75" x14ac:dyDescent="0.25">
      <c r="B396" s="253"/>
      <c r="D396" s="253"/>
      <c r="E396" s="254"/>
      <c r="F396" s="254"/>
      <c r="G396" s="254"/>
      <c r="H396" s="254"/>
      <c r="I396" s="254"/>
      <c r="J396" s="254"/>
      <c r="K396" s="254"/>
      <c r="L396" s="254"/>
      <c r="M396" s="254"/>
      <c r="N396" s="254"/>
      <c r="O396" s="254"/>
      <c r="P396" s="254"/>
      <c r="Q396" s="254"/>
      <c r="R396" s="255"/>
      <c r="S396" s="256"/>
      <c r="T396" s="256"/>
      <c r="U396" s="246"/>
      <c r="V396" s="246"/>
      <c r="W396" s="252"/>
      <c r="X396" s="249"/>
      <c r="Y396" s="249"/>
      <c r="Z396" s="249"/>
      <c r="AA396" s="249"/>
      <c r="AB396" s="249"/>
      <c r="AC396" s="249"/>
      <c r="AD396" s="248"/>
      <c r="AE396" s="248"/>
      <c r="AF396" s="248"/>
      <c r="AG396" s="248"/>
      <c r="AH396" s="248"/>
      <c r="AI396" s="249"/>
      <c r="AJ396" s="249"/>
      <c r="AK396" s="249"/>
      <c r="AL396" s="249"/>
      <c r="AM396" s="249"/>
      <c r="AN396" s="249"/>
    </row>
    <row r="397" spans="1:49" ht="15.75" x14ac:dyDescent="0.25">
      <c r="B397" s="253"/>
      <c r="D397" s="253"/>
      <c r="E397" s="254"/>
      <c r="F397" s="254"/>
      <c r="G397" s="254"/>
      <c r="H397" s="254"/>
      <c r="I397" s="254"/>
      <c r="J397" s="254"/>
      <c r="K397" s="254"/>
      <c r="L397" s="254"/>
      <c r="M397" s="254"/>
      <c r="N397" s="254"/>
      <c r="O397" s="254"/>
      <c r="P397" s="254"/>
      <c r="Q397" s="254"/>
      <c r="R397" s="255"/>
      <c r="S397" s="256"/>
      <c r="T397" s="256"/>
      <c r="U397" s="246"/>
      <c r="V397" s="246"/>
      <c r="W397" s="252"/>
      <c r="X397" s="249"/>
      <c r="Y397" s="249"/>
      <c r="Z397" s="249"/>
      <c r="AA397" s="249"/>
      <c r="AB397" s="249"/>
      <c r="AC397" s="249"/>
      <c r="AD397" s="248"/>
      <c r="AE397" s="248"/>
      <c r="AF397" s="248"/>
      <c r="AG397" s="248"/>
      <c r="AH397" s="248"/>
      <c r="AI397" s="249"/>
      <c r="AJ397" s="249"/>
      <c r="AK397" s="249"/>
      <c r="AL397" s="249"/>
      <c r="AM397" s="249"/>
      <c r="AN397" s="249"/>
    </row>
    <row r="398" spans="1:49" ht="15.75" x14ac:dyDescent="0.25">
      <c r="B398" s="253"/>
      <c r="D398" s="253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5"/>
      <c r="S398" s="256"/>
      <c r="T398" s="256"/>
      <c r="U398" s="246"/>
      <c r="V398" s="246"/>
      <c r="W398" s="252"/>
      <c r="X398" s="249"/>
      <c r="Y398" s="249"/>
      <c r="Z398" s="249"/>
      <c r="AA398" s="249"/>
      <c r="AB398" s="249"/>
      <c r="AC398" s="249"/>
      <c r="AD398" s="248"/>
      <c r="AE398" s="248"/>
      <c r="AF398" s="248"/>
      <c r="AG398" s="248"/>
      <c r="AH398" s="248"/>
      <c r="AI398" s="249"/>
      <c r="AJ398" s="249"/>
      <c r="AK398" s="249"/>
      <c r="AL398" s="249"/>
      <c r="AM398" s="249"/>
      <c r="AN398" s="249"/>
    </row>
    <row r="399" spans="1:49" ht="15.75" x14ac:dyDescent="0.25">
      <c r="B399" s="253"/>
      <c r="D399" s="253"/>
      <c r="E399" s="254"/>
      <c r="F399" s="254"/>
      <c r="G399" s="254"/>
      <c r="H399" s="254"/>
      <c r="I399" s="254"/>
      <c r="J399" s="254"/>
      <c r="K399" s="254"/>
      <c r="L399" s="254"/>
      <c r="M399" s="254"/>
      <c r="N399" s="254"/>
      <c r="O399" s="254"/>
      <c r="P399" s="254"/>
      <c r="Q399" s="254"/>
      <c r="R399" s="255"/>
      <c r="S399" s="256"/>
      <c r="T399" s="256"/>
      <c r="U399" s="246"/>
      <c r="V399" s="246"/>
      <c r="W399" s="252"/>
      <c r="X399" s="249"/>
      <c r="Y399" s="249"/>
      <c r="Z399" s="249"/>
      <c r="AA399" s="249"/>
      <c r="AB399" s="249"/>
      <c r="AC399" s="249"/>
      <c r="AD399" s="248"/>
      <c r="AE399" s="248"/>
      <c r="AF399" s="248"/>
      <c r="AG399" s="248"/>
      <c r="AH399" s="248"/>
      <c r="AI399" s="249"/>
      <c r="AJ399" s="249"/>
      <c r="AK399" s="249"/>
      <c r="AL399" s="249"/>
      <c r="AM399" s="249"/>
      <c r="AN399" s="249"/>
    </row>
    <row r="400" spans="1:49" ht="15.75" x14ac:dyDescent="0.25">
      <c r="B400" s="253"/>
      <c r="D400" s="253"/>
      <c r="E400" s="254"/>
      <c r="F400" s="254"/>
      <c r="G400" s="254"/>
      <c r="H400" s="254"/>
      <c r="I400" s="254"/>
      <c r="J400" s="254"/>
      <c r="K400" s="254"/>
      <c r="L400" s="254"/>
      <c r="M400" s="254"/>
      <c r="N400" s="254"/>
      <c r="O400" s="254"/>
      <c r="P400" s="254"/>
      <c r="Q400" s="254"/>
      <c r="R400" s="255"/>
      <c r="S400" s="256"/>
      <c r="T400" s="256"/>
      <c r="U400" s="246"/>
      <c r="V400" s="246"/>
      <c r="W400" s="252"/>
      <c r="X400" s="249"/>
      <c r="Y400" s="249"/>
      <c r="Z400" s="249"/>
      <c r="AA400" s="249"/>
      <c r="AB400" s="249"/>
      <c r="AC400" s="249"/>
      <c r="AD400" s="248"/>
      <c r="AE400" s="248"/>
      <c r="AF400" s="248"/>
      <c r="AG400" s="248"/>
      <c r="AH400" s="248"/>
      <c r="AI400" s="249"/>
      <c r="AJ400" s="249"/>
      <c r="AK400" s="249"/>
      <c r="AL400" s="249"/>
      <c r="AM400" s="249"/>
      <c r="AN400" s="249"/>
    </row>
    <row r="401" spans="2:40" ht="15.75" x14ac:dyDescent="0.25">
      <c r="B401" s="253"/>
      <c r="D401" s="253"/>
      <c r="E401" s="254"/>
      <c r="F401" s="254"/>
      <c r="G401" s="254"/>
      <c r="H401" s="254"/>
      <c r="I401" s="254"/>
      <c r="J401" s="254"/>
      <c r="K401" s="254"/>
      <c r="L401" s="254"/>
      <c r="M401" s="254"/>
      <c r="N401" s="254"/>
      <c r="O401" s="254"/>
      <c r="P401" s="254"/>
      <c r="Q401" s="254"/>
      <c r="R401" s="255"/>
      <c r="S401" s="256"/>
      <c r="T401" s="256"/>
      <c r="U401" s="246"/>
      <c r="V401" s="246"/>
      <c r="W401" s="252"/>
      <c r="X401" s="249"/>
      <c r="Y401" s="249"/>
      <c r="Z401" s="249"/>
      <c r="AA401" s="249"/>
      <c r="AB401" s="249"/>
      <c r="AC401" s="249"/>
      <c r="AD401" s="248"/>
      <c r="AE401" s="248"/>
      <c r="AF401" s="248"/>
      <c r="AG401" s="248"/>
      <c r="AH401" s="248"/>
      <c r="AI401" s="249"/>
      <c r="AJ401" s="249"/>
      <c r="AK401" s="249"/>
      <c r="AL401" s="249"/>
      <c r="AM401" s="249"/>
      <c r="AN401" s="249"/>
    </row>
    <row r="402" spans="2:40" ht="15.75" x14ac:dyDescent="0.25">
      <c r="D402" s="253"/>
      <c r="E402" s="254"/>
      <c r="F402" s="254"/>
      <c r="G402" s="254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5"/>
      <c r="S402" s="256"/>
      <c r="T402" s="256"/>
      <c r="U402" s="246"/>
      <c r="V402" s="246"/>
      <c r="W402" s="252"/>
      <c r="X402" s="249"/>
      <c r="Y402" s="249"/>
      <c r="Z402" s="249"/>
      <c r="AA402" s="249"/>
      <c r="AB402" s="249"/>
      <c r="AC402" s="249"/>
      <c r="AD402" s="248"/>
      <c r="AE402" s="248"/>
      <c r="AF402" s="248"/>
      <c r="AG402" s="248"/>
      <c r="AH402" s="248"/>
      <c r="AI402" s="249"/>
      <c r="AJ402" s="249"/>
      <c r="AK402" s="249"/>
      <c r="AL402" s="249"/>
      <c r="AM402" s="249"/>
      <c r="AN402" s="249"/>
    </row>
    <row r="403" spans="2:40" ht="15.75" x14ac:dyDescent="0.25">
      <c r="D403" s="253"/>
      <c r="E403" s="254"/>
      <c r="F403" s="254"/>
      <c r="G403" s="254"/>
      <c r="H403" s="254"/>
      <c r="I403" s="254"/>
      <c r="J403" s="254"/>
      <c r="K403" s="254"/>
      <c r="L403" s="254"/>
      <c r="M403" s="254"/>
      <c r="N403" s="254"/>
      <c r="O403" s="254"/>
      <c r="P403" s="254"/>
      <c r="Q403" s="254"/>
      <c r="R403" s="255"/>
      <c r="S403" s="256"/>
      <c r="T403" s="256"/>
      <c r="U403" s="246"/>
      <c r="V403" s="246"/>
      <c r="W403" s="252"/>
      <c r="X403" s="249"/>
      <c r="Y403" s="249"/>
      <c r="Z403" s="249"/>
      <c r="AA403" s="249"/>
      <c r="AB403" s="249"/>
      <c r="AC403" s="249"/>
      <c r="AD403" s="248"/>
      <c r="AE403" s="248"/>
      <c r="AF403" s="248"/>
      <c r="AG403" s="248"/>
      <c r="AH403" s="248"/>
      <c r="AI403" s="249"/>
      <c r="AJ403" s="249"/>
      <c r="AK403" s="249"/>
      <c r="AL403" s="249"/>
      <c r="AM403" s="249"/>
      <c r="AN403" s="249"/>
    </row>
    <row r="404" spans="2:40" ht="15.75" x14ac:dyDescent="0.25">
      <c r="D404" s="253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4"/>
      <c r="P404" s="254"/>
      <c r="Q404" s="254"/>
      <c r="R404" s="255"/>
      <c r="S404" s="256"/>
      <c r="T404" s="256"/>
      <c r="U404" s="246"/>
      <c r="V404" s="246"/>
      <c r="W404" s="252"/>
      <c r="X404" s="249"/>
      <c r="Y404" s="249"/>
      <c r="Z404" s="249"/>
      <c r="AA404" s="249"/>
      <c r="AB404" s="249"/>
      <c r="AC404" s="249"/>
      <c r="AD404" s="248"/>
      <c r="AE404" s="248"/>
      <c r="AF404" s="248"/>
      <c r="AG404" s="248"/>
      <c r="AH404" s="248"/>
      <c r="AI404" s="249"/>
      <c r="AJ404" s="249"/>
      <c r="AK404" s="249"/>
      <c r="AL404" s="249"/>
      <c r="AM404" s="249"/>
      <c r="AN404" s="249"/>
    </row>
    <row r="405" spans="2:40" ht="15.75" x14ac:dyDescent="0.25">
      <c r="D405" s="253"/>
      <c r="E405" s="254"/>
      <c r="F405" s="254"/>
      <c r="G405" s="254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5"/>
      <c r="S405" s="256"/>
      <c r="T405" s="256"/>
      <c r="U405" s="246"/>
      <c r="V405" s="246"/>
      <c r="W405" s="252"/>
      <c r="X405" s="249"/>
      <c r="Y405" s="249"/>
      <c r="Z405" s="249"/>
      <c r="AA405" s="249"/>
      <c r="AB405" s="249"/>
      <c r="AC405" s="249"/>
      <c r="AD405" s="248"/>
      <c r="AE405" s="248"/>
      <c r="AF405" s="248"/>
      <c r="AG405" s="248"/>
      <c r="AH405" s="248"/>
      <c r="AI405" s="249"/>
      <c r="AJ405" s="249"/>
      <c r="AK405" s="249"/>
      <c r="AL405" s="249"/>
      <c r="AM405" s="249"/>
      <c r="AN405" s="249"/>
    </row>
    <row r="406" spans="2:40" ht="15.75" x14ac:dyDescent="0.25">
      <c r="D406" s="253"/>
      <c r="E406" s="254"/>
      <c r="F406" s="254"/>
      <c r="G406" s="254"/>
      <c r="H406" s="254"/>
      <c r="I406" s="254"/>
      <c r="J406" s="254"/>
      <c r="K406" s="254"/>
      <c r="L406" s="254"/>
      <c r="M406" s="254"/>
      <c r="N406" s="254"/>
      <c r="O406" s="254"/>
      <c r="P406" s="254"/>
      <c r="Q406" s="254"/>
      <c r="R406" s="255"/>
      <c r="S406" s="256"/>
      <c r="T406" s="256"/>
      <c r="U406" s="246"/>
      <c r="V406" s="246"/>
      <c r="W406" s="252"/>
      <c r="X406" s="249"/>
      <c r="Y406" s="249"/>
      <c r="Z406" s="249"/>
      <c r="AA406" s="249"/>
      <c r="AB406" s="249"/>
      <c r="AC406" s="249"/>
      <c r="AD406" s="248"/>
      <c r="AE406" s="248"/>
      <c r="AF406" s="248"/>
      <c r="AG406" s="248"/>
      <c r="AH406" s="248"/>
      <c r="AI406" s="249"/>
      <c r="AJ406" s="249"/>
      <c r="AK406" s="249"/>
      <c r="AL406" s="249"/>
      <c r="AM406" s="249"/>
      <c r="AN406" s="249"/>
    </row>
    <row r="407" spans="2:40" ht="15.75" x14ac:dyDescent="0.25">
      <c r="D407" s="253"/>
      <c r="E407" s="254"/>
      <c r="F407" s="254"/>
      <c r="G407" s="254"/>
      <c r="H407" s="254"/>
      <c r="I407" s="254"/>
      <c r="J407" s="254"/>
      <c r="K407" s="254"/>
      <c r="L407" s="254"/>
      <c r="M407" s="254"/>
      <c r="N407" s="254"/>
      <c r="O407" s="254"/>
      <c r="P407" s="254"/>
      <c r="Q407" s="254"/>
      <c r="R407" s="255"/>
      <c r="S407" s="256"/>
      <c r="T407" s="256"/>
      <c r="U407" s="246"/>
      <c r="V407" s="246"/>
      <c r="W407" s="252"/>
      <c r="X407" s="249"/>
      <c r="Y407" s="249"/>
      <c r="Z407" s="249"/>
      <c r="AA407" s="249"/>
      <c r="AB407" s="249"/>
      <c r="AC407" s="249"/>
      <c r="AD407" s="248"/>
      <c r="AE407" s="248"/>
      <c r="AF407" s="248"/>
      <c r="AG407" s="248"/>
      <c r="AH407" s="248"/>
      <c r="AI407" s="249"/>
      <c r="AJ407" s="249"/>
      <c r="AK407" s="249"/>
      <c r="AL407" s="249"/>
      <c r="AM407" s="249"/>
      <c r="AN407" s="249"/>
    </row>
    <row r="408" spans="2:40" ht="15.75" x14ac:dyDescent="0.25">
      <c r="D408" s="253"/>
      <c r="E408" s="254"/>
      <c r="F408" s="254"/>
      <c r="G408" s="254"/>
      <c r="H408" s="254"/>
      <c r="I408" s="254"/>
      <c r="J408" s="254"/>
      <c r="K408" s="254"/>
      <c r="L408" s="254"/>
      <c r="M408" s="254"/>
      <c r="N408" s="254"/>
      <c r="O408" s="254"/>
      <c r="P408" s="254"/>
      <c r="Q408" s="254"/>
      <c r="R408" s="255"/>
      <c r="S408" s="256"/>
      <c r="T408" s="256"/>
      <c r="U408" s="246"/>
      <c r="V408" s="246"/>
      <c r="W408" s="252"/>
      <c r="X408" s="249"/>
      <c r="Y408" s="249"/>
      <c r="Z408" s="249"/>
      <c r="AA408" s="249"/>
      <c r="AB408" s="249"/>
      <c r="AC408" s="249"/>
      <c r="AD408" s="248"/>
      <c r="AE408" s="248"/>
      <c r="AF408" s="248"/>
      <c r="AG408" s="248"/>
      <c r="AH408" s="248"/>
      <c r="AI408" s="249"/>
      <c r="AJ408" s="249"/>
      <c r="AK408" s="249"/>
      <c r="AL408" s="249"/>
      <c r="AM408" s="249"/>
      <c r="AN408" s="249"/>
    </row>
    <row r="409" spans="2:40" ht="15.75" x14ac:dyDescent="0.25">
      <c r="D409" s="253"/>
      <c r="E409" s="254"/>
      <c r="F409" s="254"/>
      <c r="G409" s="254"/>
      <c r="H409" s="254"/>
      <c r="I409" s="254"/>
      <c r="J409" s="254"/>
      <c r="K409" s="254"/>
      <c r="L409" s="254"/>
      <c r="M409" s="254"/>
      <c r="N409" s="254"/>
      <c r="O409" s="254"/>
      <c r="P409" s="254"/>
      <c r="Q409" s="254"/>
      <c r="R409" s="255"/>
      <c r="S409" s="256"/>
      <c r="T409" s="256"/>
      <c r="U409" s="246"/>
      <c r="V409" s="246"/>
      <c r="W409" s="252"/>
      <c r="X409" s="249"/>
      <c r="Y409" s="249"/>
      <c r="Z409" s="249"/>
      <c r="AA409" s="249"/>
      <c r="AB409" s="249"/>
      <c r="AC409" s="249"/>
      <c r="AD409" s="248"/>
      <c r="AE409" s="248"/>
      <c r="AF409" s="248"/>
      <c r="AG409" s="248"/>
      <c r="AH409" s="248"/>
      <c r="AI409" s="249"/>
      <c r="AJ409" s="249"/>
      <c r="AK409" s="249"/>
      <c r="AL409" s="249"/>
      <c r="AM409" s="249"/>
      <c r="AN409" s="249"/>
    </row>
    <row r="410" spans="2:40" ht="15.75" x14ac:dyDescent="0.25">
      <c r="D410" s="253"/>
      <c r="E410" s="254"/>
      <c r="F410" s="254"/>
      <c r="G410" s="254"/>
      <c r="H410" s="254"/>
      <c r="I410" s="254"/>
      <c r="J410" s="254"/>
      <c r="K410" s="254"/>
      <c r="L410" s="254"/>
      <c r="M410" s="254"/>
      <c r="N410" s="254"/>
      <c r="O410" s="254"/>
      <c r="P410" s="254"/>
      <c r="Q410" s="254"/>
      <c r="R410" s="255"/>
      <c r="S410" s="256"/>
      <c r="T410" s="256"/>
      <c r="U410" s="246"/>
      <c r="V410" s="246"/>
      <c r="W410" s="252"/>
      <c r="X410" s="249"/>
      <c r="Y410" s="249"/>
      <c r="Z410" s="249"/>
      <c r="AA410" s="249"/>
      <c r="AB410" s="249"/>
      <c r="AC410" s="249"/>
      <c r="AD410" s="248"/>
      <c r="AE410" s="248"/>
      <c r="AF410" s="248"/>
      <c r="AG410" s="248"/>
      <c r="AH410" s="248"/>
      <c r="AI410" s="249"/>
      <c r="AJ410" s="249"/>
      <c r="AK410" s="249"/>
      <c r="AL410" s="249"/>
      <c r="AM410" s="249"/>
      <c r="AN410" s="249"/>
    </row>
    <row r="411" spans="2:40" ht="15.75" x14ac:dyDescent="0.25">
      <c r="U411" s="246"/>
      <c r="V411" s="246"/>
      <c r="W411" s="252"/>
      <c r="X411" s="249"/>
      <c r="Y411" s="249"/>
      <c r="Z411" s="249"/>
      <c r="AA411" s="249"/>
      <c r="AB411" s="249"/>
      <c r="AC411" s="249"/>
      <c r="AD411" s="248"/>
      <c r="AE411" s="248"/>
      <c r="AF411" s="248"/>
      <c r="AG411" s="248"/>
      <c r="AH411" s="248"/>
      <c r="AI411" s="249"/>
      <c r="AJ411" s="249"/>
      <c r="AK411" s="249"/>
      <c r="AL411" s="249"/>
      <c r="AM411" s="249"/>
      <c r="AN411" s="249"/>
    </row>
    <row r="412" spans="2:40" ht="15.75" x14ac:dyDescent="0.25">
      <c r="U412" s="246"/>
      <c r="V412" s="246"/>
      <c r="W412" s="252"/>
      <c r="X412" s="249"/>
      <c r="Y412" s="249"/>
      <c r="Z412" s="249"/>
      <c r="AA412" s="249"/>
      <c r="AB412" s="249"/>
      <c r="AC412" s="249"/>
      <c r="AD412" s="248"/>
      <c r="AE412" s="248"/>
      <c r="AF412" s="248"/>
      <c r="AG412" s="248"/>
      <c r="AH412" s="248"/>
      <c r="AI412" s="249"/>
      <c r="AJ412" s="249"/>
      <c r="AK412" s="249"/>
      <c r="AL412" s="249"/>
      <c r="AM412" s="249"/>
      <c r="AN412" s="249"/>
    </row>
    <row r="413" spans="2:40" ht="15.75" x14ac:dyDescent="0.25">
      <c r="U413" s="246"/>
      <c r="V413" s="246"/>
      <c r="W413" s="252"/>
      <c r="X413" s="249"/>
      <c r="Y413" s="249"/>
      <c r="Z413" s="249"/>
      <c r="AA413" s="249"/>
      <c r="AB413" s="249"/>
      <c r="AC413" s="249"/>
      <c r="AD413" s="248"/>
      <c r="AE413" s="248"/>
      <c r="AF413" s="248"/>
      <c r="AG413" s="248"/>
      <c r="AH413" s="248"/>
      <c r="AI413" s="249"/>
      <c r="AJ413" s="249"/>
      <c r="AK413" s="249"/>
      <c r="AL413" s="249"/>
      <c r="AM413" s="249"/>
      <c r="AN413" s="249"/>
    </row>
    <row r="414" spans="2:40" ht="15.75" x14ac:dyDescent="0.25">
      <c r="U414" s="246"/>
      <c r="V414" s="246"/>
      <c r="W414" s="252"/>
      <c r="X414" s="249"/>
      <c r="Y414" s="249"/>
      <c r="Z414" s="249"/>
      <c r="AA414" s="249"/>
      <c r="AB414" s="249"/>
      <c r="AC414" s="249"/>
      <c r="AD414" s="248"/>
      <c r="AE414" s="248"/>
      <c r="AF414" s="248"/>
      <c r="AG414" s="248"/>
      <c r="AH414" s="248"/>
      <c r="AI414" s="249"/>
      <c r="AJ414" s="249"/>
      <c r="AK414" s="249"/>
      <c r="AL414" s="249"/>
      <c r="AM414" s="249"/>
      <c r="AN414" s="249"/>
    </row>
    <row r="415" spans="2:40" ht="15.75" x14ac:dyDescent="0.25">
      <c r="U415" s="246"/>
      <c r="V415" s="246"/>
      <c r="W415" s="252"/>
      <c r="X415" s="249"/>
      <c r="Y415" s="249"/>
      <c r="Z415" s="249"/>
      <c r="AA415" s="249"/>
      <c r="AB415" s="249"/>
      <c r="AC415" s="249"/>
      <c r="AD415" s="248"/>
      <c r="AE415" s="248"/>
      <c r="AF415" s="248"/>
      <c r="AG415" s="248"/>
      <c r="AH415" s="248"/>
      <c r="AI415" s="249"/>
      <c r="AJ415" s="249"/>
      <c r="AK415" s="249"/>
      <c r="AL415" s="249"/>
      <c r="AM415" s="249"/>
      <c r="AN415" s="249"/>
    </row>
    <row r="416" spans="2:40" ht="15.75" x14ac:dyDescent="0.25">
      <c r="U416" s="246"/>
      <c r="V416" s="246"/>
      <c r="W416" s="252"/>
      <c r="X416" s="249"/>
      <c r="Y416" s="249"/>
      <c r="Z416" s="249"/>
      <c r="AA416" s="249"/>
      <c r="AB416" s="249"/>
      <c r="AC416" s="249"/>
      <c r="AD416" s="248"/>
      <c r="AE416" s="248"/>
      <c r="AF416" s="248"/>
      <c r="AG416" s="248"/>
      <c r="AH416" s="248"/>
      <c r="AI416" s="249"/>
      <c r="AJ416" s="249"/>
      <c r="AK416" s="249"/>
      <c r="AL416" s="249"/>
      <c r="AM416" s="249"/>
      <c r="AN416" s="249"/>
    </row>
    <row r="417" spans="21:40" ht="15.75" x14ac:dyDescent="0.25">
      <c r="U417" s="246"/>
      <c r="V417" s="246"/>
      <c r="W417" s="252"/>
      <c r="X417" s="249"/>
      <c r="Y417" s="249"/>
      <c r="Z417" s="249"/>
      <c r="AA417" s="249"/>
      <c r="AB417" s="249"/>
      <c r="AC417" s="249"/>
      <c r="AD417" s="248"/>
      <c r="AE417" s="248"/>
      <c r="AF417" s="248"/>
      <c r="AG417" s="248"/>
      <c r="AH417" s="248"/>
      <c r="AI417" s="249"/>
      <c r="AJ417" s="249"/>
      <c r="AK417" s="249"/>
      <c r="AL417" s="249"/>
      <c r="AM417" s="249"/>
      <c r="AN417" s="249"/>
    </row>
    <row r="418" spans="21:40" ht="15.75" x14ac:dyDescent="0.25">
      <c r="U418" s="246"/>
      <c r="V418" s="246"/>
      <c r="W418" s="252"/>
      <c r="X418" s="249"/>
      <c r="Y418" s="249"/>
      <c r="Z418" s="249"/>
      <c r="AA418" s="249"/>
      <c r="AB418" s="249"/>
      <c r="AC418" s="249"/>
      <c r="AD418" s="248"/>
      <c r="AE418" s="248"/>
      <c r="AF418" s="248"/>
      <c r="AG418" s="248"/>
      <c r="AH418" s="248"/>
      <c r="AI418" s="249"/>
      <c r="AJ418" s="249"/>
      <c r="AK418" s="249"/>
      <c r="AL418" s="249"/>
      <c r="AM418" s="249"/>
      <c r="AN418" s="249"/>
    </row>
    <row r="419" spans="21:40" ht="15.75" x14ac:dyDescent="0.25">
      <c r="U419" s="246"/>
      <c r="V419" s="246"/>
      <c r="W419" s="252"/>
      <c r="X419" s="249"/>
      <c r="Y419" s="249"/>
      <c r="Z419" s="249"/>
      <c r="AA419" s="249"/>
      <c r="AB419" s="249"/>
      <c r="AC419" s="249"/>
      <c r="AD419" s="248"/>
      <c r="AE419" s="248"/>
      <c r="AF419" s="248"/>
      <c r="AG419" s="248"/>
      <c r="AH419" s="248"/>
      <c r="AI419" s="249"/>
      <c r="AJ419" s="249"/>
      <c r="AK419" s="249"/>
      <c r="AL419" s="249"/>
      <c r="AM419" s="249"/>
      <c r="AN419" s="249"/>
    </row>
    <row r="420" spans="21:40" ht="15.75" x14ac:dyDescent="0.25">
      <c r="U420" s="246"/>
      <c r="V420" s="246"/>
      <c r="W420" s="252"/>
      <c r="X420" s="249"/>
      <c r="Y420" s="249"/>
      <c r="Z420" s="249"/>
      <c r="AA420" s="249"/>
      <c r="AB420" s="249"/>
      <c r="AC420" s="249"/>
      <c r="AD420" s="248"/>
      <c r="AE420" s="248"/>
      <c r="AF420" s="248"/>
      <c r="AG420" s="248"/>
      <c r="AH420" s="248"/>
      <c r="AI420" s="249"/>
      <c r="AJ420" s="249"/>
      <c r="AK420" s="249"/>
      <c r="AL420" s="249"/>
      <c r="AM420" s="249"/>
      <c r="AN420" s="249"/>
    </row>
    <row r="421" spans="21:40" ht="15.75" x14ac:dyDescent="0.25">
      <c r="U421" s="246"/>
      <c r="V421" s="246"/>
      <c r="W421" s="252"/>
      <c r="X421" s="249"/>
      <c r="Y421" s="249"/>
      <c r="Z421" s="249"/>
      <c r="AA421" s="249"/>
      <c r="AB421" s="249"/>
      <c r="AC421" s="249"/>
      <c r="AD421" s="248"/>
      <c r="AE421" s="248"/>
      <c r="AF421" s="248"/>
      <c r="AG421" s="248"/>
      <c r="AH421" s="248"/>
      <c r="AI421" s="249"/>
      <c r="AJ421" s="249"/>
      <c r="AK421" s="249"/>
      <c r="AL421" s="249"/>
      <c r="AM421" s="249"/>
      <c r="AN421" s="249"/>
    </row>
    <row r="422" spans="21:40" ht="15.75" x14ac:dyDescent="0.25">
      <c r="U422" s="246"/>
      <c r="V422" s="246"/>
      <c r="W422" s="252"/>
      <c r="X422" s="249"/>
      <c r="Y422" s="249"/>
      <c r="Z422" s="249"/>
      <c r="AA422" s="249"/>
      <c r="AB422" s="249"/>
      <c r="AC422" s="249"/>
      <c r="AD422" s="248"/>
      <c r="AE422" s="248"/>
      <c r="AF422" s="248"/>
      <c r="AG422" s="248"/>
      <c r="AH422" s="248"/>
      <c r="AI422" s="249"/>
      <c r="AJ422" s="249"/>
      <c r="AK422" s="249"/>
      <c r="AL422" s="249"/>
      <c r="AM422" s="249"/>
      <c r="AN422" s="249"/>
    </row>
    <row r="423" spans="21:40" ht="15.75" x14ac:dyDescent="0.25">
      <c r="U423" s="246"/>
      <c r="V423" s="246"/>
      <c r="W423" s="252"/>
      <c r="X423" s="249"/>
      <c r="Y423" s="249"/>
      <c r="Z423" s="249"/>
      <c r="AA423" s="249"/>
      <c r="AB423" s="249"/>
      <c r="AC423" s="249"/>
      <c r="AD423" s="248"/>
      <c r="AE423" s="248"/>
      <c r="AF423" s="248"/>
      <c r="AG423" s="248"/>
      <c r="AH423" s="248"/>
      <c r="AI423" s="249"/>
      <c r="AJ423" s="249"/>
      <c r="AK423" s="249"/>
      <c r="AL423" s="249"/>
      <c r="AM423" s="249"/>
      <c r="AN423" s="249"/>
    </row>
    <row r="424" spans="21:40" ht="15.75" x14ac:dyDescent="0.25">
      <c r="U424" s="246"/>
      <c r="V424" s="246"/>
      <c r="W424" s="252"/>
      <c r="X424" s="249"/>
      <c r="Y424" s="249"/>
      <c r="Z424" s="249"/>
      <c r="AA424" s="249"/>
      <c r="AB424" s="249"/>
      <c r="AC424" s="249"/>
      <c r="AD424" s="248"/>
      <c r="AE424" s="248"/>
      <c r="AF424" s="248"/>
      <c r="AG424" s="248"/>
      <c r="AH424" s="248"/>
      <c r="AI424" s="249"/>
      <c r="AJ424" s="249"/>
      <c r="AK424" s="249"/>
      <c r="AL424" s="249"/>
      <c r="AM424" s="249"/>
      <c r="AN424" s="249"/>
    </row>
    <row r="425" spans="21:40" ht="15.75" x14ac:dyDescent="0.25">
      <c r="U425" s="246"/>
      <c r="V425" s="246"/>
      <c r="W425" s="252"/>
      <c r="X425" s="249"/>
      <c r="Y425" s="249"/>
      <c r="Z425" s="249"/>
      <c r="AA425" s="249"/>
      <c r="AB425" s="249"/>
      <c r="AC425" s="249"/>
      <c r="AD425" s="248"/>
      <c r="AE425" s="248"/>
      <c r="AF425" s="248"/>
      <c r="AG425" s="248"/>
      <c r="AH425" s="248"/>
      <c r="AI425" s="249"/>
      <c r="AJ425" s="249"/>
      <c r="AK425" s="249"/>
      <c r="AL425" s="249"/>
      <c r="AM425" s="249"/>
      <c r="AN425" s="249"/>
    </row>
    <row r="426" spans="21:40" ht="15.75" x14ac:dyDescent="0.25">
      <c r="U426" s="246"/>
      <c r="V426" s="246"/>
      <c r="W426" s="252"/>
      <c r="X426" s="249"/>
      <c r="Y426" s="249"/>
      <c r="Z426" s="249"/>
      <c r="AA426" s="249"/>
      <c r="AB426" s="249"/>
      <c r="AC426" s="249"/>
      <c r="AD426" s="248"/>
      <c r="AE426" s="248"/>
      <c r="AF426" s="248"/>
      <c r="AG426" s="248"/>
      <c r="AH426" s="248"/>
      <c r="AI426" s="249"/>
      <c r="AJ426" s="249"/>
      <c r="AK426" s="249"/>
      <c r="AL426" s="249"/>
      <c r="AM426" s="249"/>
      <c r="AN426" s="249"/>
    </row>
    <row r="427" spans="21:40" ht="15.75" x14ac:dyDescent="0.25">
      <c r="U427" s="246"/>
      <c r="V427" s="246"/>
      <c r="W427" s="252"/>
      <c r="X427" s="249"/>
      <c r="Y427" s="249"/>
      <c r="Z427" s="249"/>
      <c r="AA427" s="249"/>
      <c r="AB427" s="249"/>
      <c r="AC427" s="249"/>
      <c r="AD427" s="248"/>
      <c r="AE427" s="248"/>
      <c r="AF427" s="248"/>
      <c r="AG427" s="248"/>
      <c r="AH427" s="248"/>
      <c r="AI427" s="249"/>
      <c r="AJ427" s="249"/>
      <c r="AK427" s="249"/>
      <c r="AL427" s="249"/>
      <c r="AM427" s="249"/>
      <c r="AN427" s="249"/>
    </row>
    <row r="428" spans="21:40" ht="15.75" x14ac:dyDescent="0.25">
      <c r="U428" s="246"/>
      <c r="V428" s="246"/>
      <c r="W428" s="252"/>
      <c r="X428" s="249"/>
      <c r="Y428" s="249"/>
      <c r="Z428" s="249"/>
      <c r="AA428" s="249"/>
      <c r="AB428" s="249"/>
      <c r="AC428" s="249"/>
      <c r="AD428" s="248"/>
      <c r="AE428" s="248"/>
      <c r="AF428" s="248"/>
      <c r="AG428" s="248"/>
      <c r="AH428" s="248"/>
      <c r="AI428" s="249"/>
      <c r="AJ428" s="249"/>
      <c r="AK428" s="249"/>
      <c r="AL428" s="249"/>
      <c r="AM428" s="249"/>
      <c r="AN428" s="249"/>
    </row>
    <row r="429" spans="21:40" ht="15.75" x14ac:dyDescent="0.25">
      <c r="U429" s="246"/>
      <c r="V429" s="246"/>
      <c r="W429" s="252"/>
      <c r="X429" s="249"/>
      <c r="Y429" s="249"/>
      <c r="Z429" s="249"/>
      <c r="AA429" s="249"/>
      <c r="AB429" s="249"/>
      <c r="AC429" s="249"/>
      <c r="AD429" s="248"/>
      <c r="AE429" s="248"/>
      <c r="AF429" s="248"/>
      <c r="AG429" s="248"/>
      <c r="AH429" s="248"/>
      <c r="AI429" s="249"/>
      <c r="AJ429" s="249"/>
      <c r="AK429" s="249"/>
      <c r="AL429" s="249"/>
      <c r="AM429" s="249"/>
      <c r="AN429" s="249"/>
    </row>
    <row r="430" spans="21:40" ht="15.75" x14ac:dyDescent="0.25">
      <c r="U430" s="246"/>
      <c r="V430" s="246"/>
      <c r="W430" s="252"/>
      <c r="X430" s="249"/>
      <c r="Y430" s="249"/>
      <c r="Z430" s="249"/>
      <c r="AA430" s="249"/>
      <c r="AB430" s="249"/>
      <c r="AC430" s="249"/>
      <c r="AD430" s="248"/>
      <c r="AE430" s="248"/>
      <c r="AF430" s="248"/>
      <c r="AG430" s="248"/>
      <c r="AH430" s="248"/>
      <c r="AI430" s="249"/>
      <c r="AJ430" s="249"/>
      <c r="AK430" s="249"/>
      <c r="AL430" s="249"/>
      <c r="AM430" s="249"/>
      <c r="AN430" s="249"/>
    </row>
    <row r="431" spans="21:40" ht="15.75" x14ac:dyDescent="0.25">
      <c r="U431" s="246"/>
      <c r="V431" s="246"/>
      <c r="W431" s="252"/>
      <c r="X431" s="249"/>
      <c r="Y431" s="249"/>
      <c r="Z431" s="249"/>
      <c r="AA431" s="249"/>
      <c r="AB431" s="249"/>
      <c r="AC431" s="249"/>
      <c r="AD431" s="248"/>
      <c r="AE431" s="248"/>
      <c r="AF431" s="248"/>
      <c r="AG431" s="248"/>
      <c r="AH431" s="248"/>
      <c r="AI431" s="249"/>
      <c r="AJ431" s="249"/>
      <c r="AK431" s="249"/>
      <c r="AL431" s="249"/>
      <c r="AM431" s="249"/>
      <c r="AN431" s="249"/>
    </row>
    <row r="432" spans="21:40" ht="15.75" x14ac:dyDescent="0.25">
      <c r="U432" s="246"/>
      <c r="V432" s="246"/>
      <c r="W432" s="252"/>
      <c r="X432" s="249"/>
      <c r="Y432" s="249"/>
      <c r="Z432" s="249"/>
      <c r="AA432" s="249"/>
      <c r="AB432" s="249"/>
      <c r="AC432" s="249"/>
      <c r="AD432" s="248"/>
      <c r="AE432" s="248"/>
      <c r="AF432" s="248"/>
      <c r="AG432" s="248"/>
      <c r="AH432" s="248"/>
      <c r="AI432" s="249"/>
      <c r="AJ432" s="249"/>
      <c r="AK432" s="249"/>
      <c r="AL432" s="249"/>
      <c r="AM432" s="249"/>
      <c r="AN432" s="249"/>
    </row>
    <row r="433" spans="21:40" ht="15.75" x14ac:dyDescent="0.25">
      <c r="U433" s="246"/>
      <c r="V433" s="246"/>
      <c r="W433" s="252"/>
      <c r="X433" s="249"/>
      <c r="Y433" s="249"/>
      <c r="Z433" s="249"/>
      <c r="AA433" s="249"/>
      <c r="AB433" s="249"/>
      <c r="AC433" s="249"/>
      <c r="AD433" s="248"/>
      <c r="AE433" s="248"/>
      <c r="AF433" s="248"/>
      <c r="AG433" s="248"/>
      <c r="AH433" s="248"/>
      <c r="AI433" s="249"/>
      <c r="AJ433" s="249"/>
      <c r="AK433" s="249"/>
      <c r="AL433" s="249"/>
      <c r="AM433" s="249"/>
      <c r="AN433" s="249"/>
    </row>
    <row r="434" spans="21:40" ht="15.75" x14ac:dyDescent="0.25">
      <c r="U434" s="246"/>
      <c r="V434" s="246"/>
      <c r="W434" s="252"/>
      <c r="X434" s="249"/>
      <c r="Y434" s="249"/>
      <c r="Z434" s="249"/>
      <c r="AA434" s="249"/>
      <c r="AB434" s="249"/>
      <c r="AC434" s="249"/>
      <c r="AD434" s="248"/>
      <c r="AE434" s="248"/>
      <c r="AF434" s="248"/>
      <c r="AG434" s="248"/>
      <c r="AH434" s="248"/>
      <c r="AI434" s="249"/>
      <c r="AJ434" s="249"/>
      <c r="AK434" s="249"/>
      <c r="AL434" s="249"/>
      <c r="AM434" s="249"/>
      <c r="AN434" s="249"/>
    </row>
    <row r="435" spans="21:40" ht="15.75" x14ac:dyDescent="0.25">
      <c r="U435" s="246"/>
      <c r="V435" s="246"/>
      <c r="W435" s="252"/>
      <c r="X435" s="249"/>
      <c r="Y435" s="249"/>
      <c r="Z435" s="249"/>
      <c r="AA435" s="249"/>
      <c r="AB435" s="249"/>
      <c r="AC435" s="249"/>
      <c r="AD435" s="248"/>
      <c r="AE435" s="248"/>
      <c r="AF435" s="248"/>
      <c r="AG435" s="248"/>
      <c r="AH435" s="248"/>
      <c r="AI435" s="249"/>
      <c r="AJ435" s="249"/>
      <c r="AK435" s="249"/>
      <c r="AL435" s="249"/>
      <c r="AM435" s="249"/>
      <c r="AN435" s="249"/>
    </row>
    <row r="436" spans="21:40" ht="15.75" x14ac:dyDescent="0.25">
      <c r="U436" s="246"/>
      <c r="V436" s="246"/>
      <c r="W436" s="252"/>
      <c r="X436" s="249"/>
      <c r="Y436" s="249"/>
      <c r="Z436" s="249"/>
      <c r="AA436" s="249"/>
      <c r="AB436" s="249"/>
      <c r="AC436" s="249"/>
      <c r="AD436" s="248"/>
      <c r="AE436" s="248"/>
      <c r="AF436" s="248"/>
      <c r="AG436" s="248"/>
      <c r="AH436" s="248"/>
      <c r="AI436" s="249"/>
      <c r="AJ436" s="249"/>
      <c r="AK436" s="249"/>
      <c r="AL436" s="249"/>
      <c r="AM436" s="249"/>
      <c r="AN436" s="249"/>
    </row>
    <row r="437" spans="21:40" ht="15.75" x14ac:dyDescent="0.25">
      <c r="U437" s="246"/>
      <c r="V437" s="246"/>
      <c r="W437" s="252"/>
      <c r="X437" s="249"/>
      <c r="Y437" s="249"/>
      <c r="Z437" s="249"/>
      <c r="AA437" s="249"/>
      <c r="AB437" s="249"/>
      <c r="AC437" s="249"/>
      <c r="AD437" s="248"/>
      <c r="AE437" s="248"/>
      <c r="AF437" s="248"/>
      <c r="AG437" s="248"/>
      <c r="AH437" s="248"/>
      <c r="AI437" s="249"/>
      <c r="AJ437" s="249"/>
      <c r="AK437" s="249"/>
      <c r="AL437" s="249"/>
      <c r="AM437" s="249"/>
      <c r="AN437" s="249"/>
    </row>
    <row r="438" spans="21:40" ht="15.75" x14ac:dyDescent="0.25">
      <c r="U438" s="246"/>
      <c r="V438" s="246"/>
      <c r="W438" s="252"/>
      <c r="X438" s="249"/>
      <c r="Y438" s="249"/>
      <c r="Z438" s="249"/>
      <c r="AA438" s="249"/>
      <c r="AB438" s="249"/>
      <c r="AC438" s="249"/>
      <c r="AD438" s="248"/>
      <c r="AE438" s="248"/>
      <c r="AF438" s="248"/>
      <c r="AG438" s="248"/>
      <c r="AH438" s="248"/>
      <c r="AI438" s="249"/>
      <c r="AJ438" s="249"/>
      <c r="AK438" s="249"/>
      <c r="AL438" s="249"/>
      <c r="AM438" s="249"/>
      <c r="AN438" s="249"/>
    </row>
    <row r="661" spans="40:40" x14ac:dyDescent="0.25">
      <c r="AN661" s="279" t="s">
        <v>98</v>
      </c>
    </row>
  </sheetData>
  <autoFilter ref="V10:W390">
    <filterColumn colId="0">
      <filters>
        <filter val="530202 001"/>
      </filters>
    </filterColumn>
  </autoFilter>
  <mergeCells count="1576">
    <mergeCell ref="AO383:AO385"/>
    <mergeCell ref="B386:B388"/>
    <mergeCell ref="C386:C388"/>
    <mergeCell ref="U386:U388"/>
    <mergeCell ref="B389:W389"/>
    <mergeCell ref="B390:W390"/>
    <mergeCell ref="AI383:AI385"/>
    <mergeCell ref="AJ383:AJ385"/>
    <mergeCell ref="AK383:AK385"/>
    <mergeCell ref="AL383:AL385"/>
    <mergeCell ref="AM383:AM385"/>
    <mergeCell ref="AN383:AN385"/>
    <mergeCell ref="AC383:AC385"/>
    <mergeCell ref="AD383:AD385"/>
    <mergeCell ref="AE383:AE385"/>
    <mergeCell ref="AF383:AF385"/>
    <mergeCell ref="AG383:AG385"/>
    <mergeCell ref="AH383:AH385"/>
    <mergeCell ref="U383:U385"/>
    <mergeCell ref="V383:V385"/>
    <mergeCell ref="W383:W385"/>
    <mergeCell ref="X383:X385"/>
    <mergeCell ref="AA383:AA385"/>
    <mergeCell ref="AB383:AB385"/>
    <mergeCell ref="H370:H371"/>
    <mergeCell ref="I370:I371"/>
    <mergeCell ref="B377:B380"/>
    <mergeCell ref="S377:S380"/>
    <mergeCell ref="B381:B382"/>
    <mergeCell ref="S381:S382"/>
    <mergeCell ref="B383:B385"/>
    <mergeCell ref="S383:S385"/>
    <mergeCell ref="M374:M376"/>
    <mergeCell ref="N374:N376"/>
    <mergeCell ref="O374:O376"/>
    <mergeCell ref="P374:P376"/>
    <mergeCell ref="Q374:Q376"/>
    <mergeCell ref="T374:T376"/>
    <mergeCell ref="T372:T373"/>
    <mergeCell ref="D374:D376"/>
    <mergeCell ref="E374:E376"/>
    <mergeCell ref="F374:F376"/>
    <mergeCell ref="G374:G376"/>
    <mergeCell ref="H374:H376"/>
    <mergeCell ref="I374:I376"/>
    <mergeCell ref="J374:J376"/>
    <mergeCell ref="K374:K376"/>
    <mergeCell ref="L374:L376"/>
    <mergeCell ref="L372:L373"/>
    <mergeCell ref="M372:M373"/>
    <mergeCell ref="N372:N373"/>
    <mergeCell ref="O372:O373"/>
    <mergeCell ref="P372:P373"/>
    <mergeCell ref="Q372:Q373"/>
    <mergeCell ref="O368:O369"/>
    <mergeCell ref="D368:D369"/>
    <mergeCell ref="E368:E369"/>
    <mergeCell ref="F368:F369"/>
    <mergeCell ref="G368:G369"/>
    <mergeCell ref="H368:H369"/>
    <mergeCell ref="I368:I369"/>
    <mergeCell ref="N366:N367"/>
    <mergeCell ref="O366:O367"/>
    <mergeCell ref="P366:P367"/>
    <mergeCell ref="Q366:Q367"/>
    <mergeCell ref="S366:S376"/>
    <mergeCell ref="Q370:Q371"/>
    <mergeCell ref="T370:T371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J370:J371"/>
    <mergeCell ref="K370:K371"/>
    <mergeCell ref="L370:L371"/>
    <mergeCell ref="M370:M371"/>
    <mergeCell ref="N370:N371"/>
    <mergeCell ref="O370:O371"/>
    <mergeCell ref="D370:D371"/>
    <mergeCell ref="E370:E371"/>
    <mergeCell ref="F370:F371"/>
    <mergeCell ref="G370:G371"/>
    <mergeCell ref="T366:T367"/>
    <mergeCell ref="P368:P369"/>
    <mergeCell ref="Q368:Q369"/>
    <mergeCell ref="T368:T369"/>
    <mergeCell ref="P370:P371"/>
    <mergeCell ref="H366:H367"/>
    <mergeCell ref="I366:I367"/>
    <mergeCell ref="J366:J367"/>
    <mergeCell ref="K366:K367"/>
    <mergeCell ref="L366:L367"/>
    <mergeCell ref="M366:M367"/>
    <mergeCell ref="O361:O365"/>
    <mergeCell ref="P361:P365"/>
    <mergeCell ref="Q361:Q365"/>
    <mergeCell ref="S361:S365"/>
    <mergeCell ref="T361:T365"/>
    <mergeCell ref="B366:B376"/>
    <mergeCell ref="D366:D367"/>
    <mergeCell ref="E366:E367"/>
    <mergeCell ref="F366:F367"/>
    <mergeCell ref="G366:G367"/>
    <mergeCell ref="I361:I365"/>
    <mergeCell ref="J361:J365"/>
    <mergeCell ref="K361:K365"/>
    <mergeCell ref="L361:L365"/>
    <mergeCell ref="M361:M365"/>
    <mergeCell ref="N361:N365"/>
    <mergeCell ref="J368:J369"/>
    <mergeCell ref="K368:K369"/>
    <mergeCell ref="L368:L369"/>
    <mergeCell ref="M368:M369"/>
    <mergeCell ref="N368:N369"/>
    <mergeCell ref="B357:B358"/>
    <mergeCell ref="S357:S358"/>
    <mergeCell ref="B359:B360"/>
    <mergeCell ref="S359:S360"/>
    <mergeCell ref="B361:B365"/>
    <mergeCell ref="D361:D365"/>
    <mergeCell ref="E361:E365"/>
    <mergeCell ref="F361:F365"/>
    <mergeCell ref="G361:G365"/>
    <mergeCell ref="H361:H365"/>
    <mergeCell ref="O350:O351"/>
    <mergeCell ref="P350:P351"/>
    <mergeCell ref="Q350:Q351"/>
    <mergeCell ref="S350:S351"/>
    <mergeCell ref="T350:T351"/>
    <mergeCell ref="B354:B356"/>
    <mergeCell ref="S354:S356"/>
    <mergeCell ref="I350:I351"/>
    <mergeCell ref="J350:J351"/>
    <mergeCell ref="K350:K351"/>
    <mergeCell ref="L350:L351"/>
    <mergeCell ref="M350:M351"/>
    <mergeCell ref="N350:N351"/>
    <mergeCell ref="B350:B351"/>
    <mergeCell ref="D350:D351"/>
    <mergeCell ref="E350:E351"/>
    <mergeCell ref="F350:F351"/>
    <mergeCell ref="G350:G351"/>
    <mergeCell ref="H350:H351"/>
    <mergeCell ref="O345:O347"/>
    <mergeCell ref="P345:P347"/>
    <mergeCell ref="Q345:Q347"/>
    <mergeCell ref="S345:S347"/>
    <mergeCell ref="T345:T347"/>
    <mergeCell ref="B348:B349"/>
    <mergeCell ref="S348:S349"/>
    <mergeCell ref="T348:T349"/>
    <mergeCell ref="I345:I347"/>
    <mergeCell ref="J345:J347"/>
    <mergeCell ref="K345:K347"/>
    <mergeCell ref="L345:L347"/>
    <mergeCell ref="M345:M347"/>
    <mergeCell ref="N345:N347"/>
    <mergeCell ref="B345:B347"/>
    <mergeCell ref="D345:D347"/>
    <mergeCell ref="E345:E347"/>
    <mergeCell ref="F345:F347"/>
    <mergeCell ref="G345:G347"/>
    <mergeCell ref="H345:H347"/>
    <mergeCell ref="AJ342:AJ344"/>
    <mergeCell ref="AK342:AK344"/>
    <mergeCell ref="AL342:AL344"/>
    <mergeCell ref="AM342:AM344"/>
    <mergeCell ref="AN342:AN344"/>
    <mergeCell ref="AO342:AO344"/>
    <mergeCell ref="AD342:AD344"/>
    <mergeCell ref="AE342:AE344"/>
    <mergeCell ref="AF342:AF344"/>
    <mergeCell ref="AG342:AG344"/>
    <mergeCell ref="AH342:AH344"/>
    <mergeCell ref="AI342:AI344"/>
    <mergeCell ref="U342:U344"/>
    <mergeCell ref="V342:V344"/>
    <mergeCell ref="W342:W344"/>
    <mergeCell ref="X342:X344"/>
    <mergeCell ref="AB342:AB344"/>
    <mergeCell ref="AC342:AC344"/>
    <mergeCell ref="O332:O338"/>
    <mergeCell ref="P332:P338"/>
    <mergeCell ref="Q332:Q338"/>
    <mergeCell ref="T332:T338"/>
    <mergeCell ref="B339:B344"/>
    <mergeCell ref="S339:S344"/>
    <mergeCell ref="I332:I338"/>
    <mergeCell ref="J332:J338"/>
    <mergeCell ref="K332:K338"/>
    <mergeCell ref="L332:L338"/>
    <mergeCell ref="M332:M338"/>
    <mergeCell ref="N332:N338"/>
    <mergeCell ref="O329:O331"/>
    <mergeCell ref="P329:P331"/>
    <mergeCell ref="Q329:Q331"/>
    <mergeCell ref="S329:S338"/>
    <mergeCell ref="T329:T331"/>
    <mergeCell ref="D332:D338"/>
    <mergeCell ref="E332:E338"/>
    <mergeCell ref="F332:F338"/>
    <mergeCell ref="G332:G338"/>
    <mergeCell ref="H332:H338"/>
    <mergeCell ref="I329:I331"/>
    <mergeCell ref="J329:J331"/>
    <mergeCell ref="K329:K331"/>
    <mergeCell ref="L329:L331"/>
    <mergeCell ref="M329:M331"/>
    <mergeCell ref="N329:N331"/>
    <mergeCell ref="B329:B338"/>
    <mergeCell ref="D329:D331"/>
    <mergeCell ref="E329:E331"/>
    <mergeCell ref="F329:F331"/>
    <mergeCell ref="T323:T324"/>
    <mergeCell ref="T321:T322"/>
    <mergeCell ref="D323:D324"/>
    <mergeCell ref="E323:E324"/>
    <mergeCell ref="F323:F324"/>
    <mergeCell ref="G323:G324"/>
    <mergeCell ref="H323:H324"/>
    <mergeCell ref="I323:I324"/>
    <mergeCell ref="J323:J324"/>
    <mergeCell ref="K323:K324"/>
    <mergeCell ref="L323:L324"/>
    <mergeCell ref="L321:L322"/>
    <mergeCell ref="M321:M322"/>
    <mergeCell ref="N321:N322"/>
    <mergeCell ref="O321:O322"/>
    <mergeCell ref="P321:P322"/>
    <mergeCell ref="Q321:Q322"/>
    <mergeCell ref="S318:S328"/>
    <mergeCell ref="T318:T320"/>
    <mergeCell ref="D321:D322"/>
    <mergeCell ref="E321:E322"/>
    <mergeCell ref="F321:F322"/>
    <mergeCell ref="G321:G322"/>
    <mergeCell ref="H321:H322"/>
    <mergeCell ref="I321:I322"/>
    <mergeCell ref="B318:B328"/>
    <mergeCell ref="D318:D320"/>
    <mergeCell ref="E318:E320"/>
    <mergeCell ref="F318:F320"/>
    <mergeCell ref="G318:G320"/>
    <mergeCell ref="H318:H320"/>
    <mergeCell ref="I318:I320"/>
    <mergeCell ref="J318:J320"/>
    <mergeCell ref="K318:K320"/>
    <mergeCell ref="L314:L315"/>
    <mergeCell ref="M314:M315"/>
    <mergeCell ref="N314:N315"/>
    <mergeCell ref="O314:O315"/>
    <mergeCell ref="P314:P315"/>
    <mergeCell ref="Q314:Q315"/>
    <mergeCell ref="G329:G331"/>
    <mergeCell ref="H329:H331"/>
    <mergeCell ref="M323:M324"/>
    <mergeCell ref="N323:N324"/>
    <mergeCell ref="O323:O324"/>
    <mergeCell ref="P323:P324"/>
    <mergeCell ref="Q323:Q324"/>
    <mergeCell ref="D314:D315"/>
    <mergeCell ref="E314:E315"/>
    <mergeCell ref="F314:F315"/>
    <mergeCell ref="G314:G315"/>
    <mergeCell ref="P310:P311"/>
    <mergeCell ref="Q310:Q311"/>
    <mergeCell ref="T310:T311"/>
    <mergeCell ref="P312:P313"/>
    <mergeCell ref="H308:H309"/>
    <mergeCell ref="I308:I309"/>
    <mergeCell ref="J308:J309"/>
    <mergeCell ref="J321:J322"/>
    <mergeCell ref="K321:K322"/>
    <mergeCell ref="L318:L320"/>
    <mergeCell ref="M318:M320"/>
    <mergeCell ref="N318:N320"/>
    <mergeCell ref="O318:O320"/>
    <mergeCell ref="P318:P320"/>
    <mergeCell ref="Q318:Q320"/>
    <mergeCell ref="T314:T315"/>
    <mergeCell ref="H314:H315"/>
    <mergeCell ref="I314:I315"/>
    <mergeCell ref="J314:J315"/>
    <mergeCell ref="K314:K315"/>
    <mergeCell ref="J312:J313"/>
    <mergeCell ref="K312:K313"/>
    <mergeCell ref="L312:L313"/>
    <mergeCell ref="M312:M313"/>
    <mergeCell ref="N312:N313"/>
    <mergeCell ref="O312:O313"/>
    <mergeCell ref="O308:O309"/>
    <mergeCell ref="P308:P309"/>
    <mergeCell ref="Q308:Q309"/>
    <mergeCell ref="S308:S317"/>
    <mergeCell ref="Q312:Q313"/>
    <mergeCell ref="D312:D313"/>
    <mergeCell ref="E312:E313"/>
    <mergeCell ref="F312:F313"/>
    <mergeCell ref="G312:G313"/>
    <mergeCell ref="H312:H313"/>
    <mergeCell ref="I312:I313"/>
    <mergeCell ref="K308:K309"/>
    <mergeCell ref="L308:L309"/>
    <mergeCell ref="M308:M309"/>
    <mergeCell ref="AK305:AK307"/>
    <mergeCell ref="AL305:AL307"/>
    <mergeCell ref="AM305:AM307"/>
    <mergeCell ref="AN305:AN307"/>
    <mergeCell ref="AO305:AO307"/>
    <mergeCell ref="B308:B317"/>
    <mergeCell ref="D308:D309"/>
    <mergeCell ref="E308:E309"/>
    <mergeCell ref="F308:F309"/>
    <mergeCell ref="G308:G309"/>
    <mergeCell ref="J310:J311"/>
    <mergeCell ref="K310:K311"/>
    <mergeCell ref="L310:L311"/>
    <mergeCell ref="M310:M311"/>
    <mergeCell ref="N310:N311"/>
    <mergeCell ref="O310:O311"/>
    <mergeCell ref="D310:D311"/>
    <mergeCell ref="E310:E311"/>
    <mergeCell ref="F310:F311"/>
    <mergeCell ref="G310:G311"/>
    <mergeCell ref="H310:H311"/>
    <mergeCell ref="I310:I311"/>
    <mergeCell ref="N308:N309"/>
    <mergeCell ref="T312:T313"/>
    <mergeCell ref="AM303:AM304"/>
    <mergeCell ref="AN303:AN304"/>
    <mergeCell ref="AO303:AO304"/>
    <mergeCell ref="AD305:AD307"/>
    <mergeCell ref="AE305:AE307"/>
    <mergeCell ref="AF305:AF307"/>
    <mergeCell ref="AG305:AG307"/>
    <mergeCell ref="AH305:AH307"/>
    <mergeCell ref="AI305:AI307"/>
    <mergeCell ref="AJ305:AJ307"/>
    <mergeCell ref="AG303:AG304"/>
    <mergeCell ref="AH303:AH304"/>
    <mergeCell ref="AI303:AI304"/>
    <mergeCell ref="AJ303:AJ304"/>
    <mergeCell ref="AK303:AK304"/>
    <mergeCell ref="AL303:AL304"/>
    <mergeCell ref="X303:X304"/>
    <mergeCell ref="AB303:AB304"/>
    <mergeCell ref="AC303:AC304"/>
    <mergeCell ref="AD303:AD304"/>
    <mergeCell ref="AE303:AE304"/>
    <mergeCell ref="AF303:AF304"/>
    <mergeCell ref="T308:T309"/>
    <mergeCell ref="Q296:Q297"/>
    <mergeCell ref="T296:T297"/>
    <mergeCell ref="B302:B307"/>
    <mergeCell ref="S302:S307"/>
    <mergeCell ref="V303:V304"/>
    <mergeCell ref="W303:W304"/>
    <mergeCell ref="K296:K297"/>
    <mergeCell ref="L296:L297"/>
    <mergeCell ref="M296:M297"/>
    <mergeCell ref="N296:N297"/>
    <mergeCell ref="O296:O297"/>
    <mergeCell ref="P296:P297"/>
    <mergeCell ref="Q292:Q293"/>
    <mergeCell ref="B294:B301"/>
    <mergeCell ref="S294:S301"/>
    <mergeCell ref="D296:D297"/>
    <mergeCell ref="E296:E297"/>
    <mergeCell ref="F296:F297"/>
    <mergeCell ref="G296:G297"/>
    <mergeCell ref="H296:H297"/>
    <mergeCell ref="I296:I297"/>
    <mergeCell ref="J296:J297"/>
    <mergeCell ref="K292:K293"/>
    <mergeCell ref="L292:L293"/>
    <mergeCell ref="M292:M293"/>
    <mergeCell ref="N292:N293"/>
    <mergeCell ref="O292:O293"/>
    <mergeCell ref="P292:P293"/>
    <mergeCell ref="B283:B293"/>
    <mergeCell ref="P290:P291"/>
    <mergeCell ref="Q290:Q291"/>
    <mergeCell ref="T290:T291"/>
    <mergeCell ref="D292:D293"/>
    <mergeCell ref="E292:E293"/>
    <mergeCell ref="F292:F293"/>
    <mergeCell ref="G292:G293"/>
    <mergeCell ref="H292:H293"/>
    <mergeCell ref="I292:I293"/>
    <mergeCell ref="J292:J293"/>
    <mergeCell ref="J290:J291"/>
    <mergeCell ref="K290:K291"/>
    <mergeCell ref="L290:L291"/>
    <mergeCell ref="M290:M291"/>
    <mergeCell ref="N290:N291"/>
    <mergeCell ref="O290:O291"/>
    <mergeCell ref="D290:D291"/>
    <mergeCell ref="E290:E291"/>
    <mergeCell ref="F290:F291"/>
    <mergeCell ref="G290:G291"/>
    <mergeCell ref="H290:H291"/>
    <mergeCell ref="I290:I291"/>
    <mergeCell ref="N288:N289"/>
    <mergeCell ref="O288:O289"/>
    <mergeCell ref="P288:P289"/>
    <mergeCell ref="Q288:Q289"/>
    <mergeCell ref="T288:T289"/>
    <mergeCell ref="T286:T287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L286:L287"/>
    <mergeCell ref="M286:M287"/>
    <mergeCell ref="N286:N287"/>
    <mergeCell ref="O286:O287"/>
    <mergeCell ref="P286:P287"/>
    <mergeCell ref="Q286:Q287"/>
    <mergeCell ref="Q284:Q285"/>
    <mergeCell ref="T284:T285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K284:K285"/>
    <mergeCell ref="L284:L285"/>
    <mergeCell ref="M284:M285"/>
    <mergeCell ref="N284:N285"/>
    <mergeCell ref="O284:O285"/>
    <mergeCell ref="P284:P285"/>
    <mergeCell ref="T281:T282"/>
    <mergeCell ref="S283:S293"/>
    <mergeCell ref="D284:D285"/>
    <mergeCell ref="E284:E285"/>
    <mergeCell ref="F284:F285"/>
    <mergeCell ref="G284:G285"/>
    <mergeCell ref="H284:H285"/>
    <mergeCell ref="I284:I285"/>
    <mergeCell ref="J284:J285"/>
    <mergeCell ref="L281:L282"/>
    <mergeCell ref="M281:M282"/>
    <mergeCell ref="N281:N282"/>
    <mergeCell ref="O281:O282"/>
    <mergeCell ref="P281:P282"/>
    <mergeCell ref="Q281:Q282"/>
    <mergeCell ref="M288:M289"/>
    <mergeCell ref="B276:B282"/>
    <mergeCell ref="S276:S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O266:O268"/>
    <mergeCell ref="P266:P268"/>
    <mergeCell ref="Q266:Q268"/>
    <mergeCell ref="T266:T268"/>
    <mergeCell ref="B269:B275"/>
    <mergeCell ref="S269:S275"/>
    <mergeCell ref="I266:I268"/>
    <mergeCell ref="J266:J268"/>
    <mergeCell ref="K266:K268"/>
    <mergeCell ref="L266:L268"/>
    <mergeCell ref="M266:M268"/>
    <mergeCell ref="N266:N268"/>
    <mergeCell ref="AM259:AM260"/>
    <mergeCell ref="AN259:AN260"/>
    <mergeCell ref="AO259:AO260"/>
    <mergeCell ref="B261:B268"/>
    <mergeCell ref="S261:S268"/>
    <mergeCell ref="D266:D268"/>
    <mergeCell ref="E266:E268"/>
    <mergeCell ref="F266:F268"/>
    <mergeCell ref="G266:G268"/>
    <mergeCell ref="H266:H268"/>
    <mergeCell ref="AG259:AG260"/>
    <mergeCell ref="AH259:AH260"/>
    <mergeCell ref="AI259:AI260"/>
    <mergeCell ref="AJ259:AJ260"/>
    <mergeCell ref="AK259:AK260"/>
    <mergeCell ref="AL259:AL260"/>
    <mergeCell ref="AN257:AN258"/>
    <mergeCell ref="AO257:AO258"/>
    <mergeCell ref="V259:V260"/>
    <mergeCell ref="W259:W260"/>
    <mergeCell ref="X259:X260"/>
    <mergeCell ref="AB259:AB260"/>
    <mergeCell ref="AC259:AC260"/>
    <mergeCell ref="AD259:AD260"/>
    <mergeCell ref="AE259:AE260"/>
    <mergeCell ref="AF259:AF260"/>
    <mergeCell ref="AH257:AH258"/>
    <mergeCell ref="AI257:AI258"/>
    <mergeCell ref="AJ257:AJ258"/>
    <mergeCell ref="AK257:AK258"/>
    <mergeCell ref="AL257:AL258"/>
    <mergeCell ref="AM257:AM258"/>
    <mergeCell ref="AB257:AB258"/>
    <mergeCell ref="AC257:AC258"/>
    <mergeCell ref="AD257:AD258"/>
    <mergeCell ref="AE257:AE258"/>
    <mergeCell ref="AF257:AF258"/>
    <mergeCell ref="AG257:AG258"/>
    <mergeCell ref="AK255:AK256"/>
    <mergeCell ref="AL255:AL256"/>
    <mergeCell ref="AM255:AM256"/>
    <mergeCell ref="AN255:AN256"/>
    <mergeCell ref="AO255:AO256"/>
    <mergeCell ref="U257:U258"/>
    <mergeCell ref="V257:V258"/>
    <mergeCell ref="W257:W258"/>
    <mergeCell ref="X257:X258"/>
    <mergeCell ref="AA257:AA258"/>
    <mergeCell ref="AE255:AE256"/>
    <mergeCell ref="AF255:AF256"/>
    <mergeCell ref="AG255:AG256"/>
    <mergeCell ref="AH255:AH256"/>
    <mergeCell ref="AI255:AI256"/>
    <mergeCell ref="AJ255:AJ256"/>
    <mergeCell ref="V255:V256"/>
    <mergeCell ref="W255:W256"/>
    <mergeCell ref="X255:X256"/>
    <mergeCell ref="AB255:AB256"/>
    <mergeCell ref="AC255:AC256"/>
    <mergeCell ref="AD255:AD256"/>
    <mergeCell ref="B249:B254"/>
    <mergeCell ref="S249:S254"/>
    <mergeCell ref="B255:B260"/>
    <mergeCell ref="S255:S260"/>
    <mergeCell ref="J247:J248"/>
    <mergeCell ref="K247:K248"/>
    <mergeCell ref="L247:L248"/>
    <mergeCell ref="M247:M248"/>
    <mergeCell ref="N247:N248"/>
    <mergeCell ref="O247:O248"/>
    <mergeCell ref="D247:D248"/>
    <mergeCell ref="E247:E248"/>
    <mergeCell ref="F247:F248"/>
    <mergeCell ref="G247:G248"/>
    <mergeCell ref="H247:H248"/>
    <mergeCell ref="I247:I248"/>
    <mergeCell ref="B239:B248"/>
    <mergeCell ref="N242:N244"/>
    <mergeCell ref="O242:O244"/>
    <mergeCell ref="P242:P244"/>
    <mergeCell ref="Q242:Q244"/>
    <mergeCell ref="D245:D246"/>
    <mergeCell ref="E245:E246"/>
    <mergeCell ref="F245:K246"/>
    <mergeCell ref="L245:Q246"/>
    <mergeCell ref="H242:H244"/>
    <mergeCell ref="I242:I244"/>
    <mergeCell ref="J242:J244"/>
    <mergeCell ref="K242:K244"/>
    <mergeCell ref="L242:L244"/>
    <mergeCell ref="M242:M244"/>
    <mergeCell ref="O236:O237"/>
    <mergeCell ref="P236:P237"/>
    <mergeCell ref="Q236:Q237"/>
    <mergeCell ref="T236:T237"/>
    <mergeCell ref="S239:S248"/>
    <mergeCell ref="D242:D244"/>
    <mergeCell ref="E242:E244"/>
    <mergeCell ref="F242:F244"/>
    <mergeCell ref="G242:G244"/>
    <mergeCell ref="I236:I237"/>
    <mergeCell ref="J236:J237"/>
    <mergeCell ref="K236:K237"/>
    <mergeCell ref="L236:L237"/>
    <mergeCell ref="M236:M237"/>
    <mergeCell ref="N236:N237"/>
    <mergeCell ref="P247:P248"/>
    <mergeCell ref="Q247:Q248"/>
    <mergeCell ref="T247:T248"/>
    <mergeCell ref="T242:T244"/>
    <mergeCell ref="T245:T246"/>
    <mergeCell ref="D220:D224"/>
    <mergeCell ref="E220:E224"/>
    <mergeCell ref="F220:F224"/>
    <mergeCell ref="G220:G224"/>
    <mergeCell ref="H220:H224"/>
    <mergeCell ref="I220:I224"/>
    <mergeCell ref="J220:J224"/>
    <mergeCell ref="K220:K224"/>
    <mergeCell ref="P229:P231"/>
    <mergeCell ref="Q229:Q231"/>
    <mergeCell ref="T229:T231"/>
    <mergeCell ref="B232:B238"/>
    <mergeCell ref="S232:S238"/>
    <mergeCell ref="D236:D237"/>
    <mergeCell ref="E236:E237"/>
    <mergeCell ref="F236:F237"/>
    <mergeCell ref="G236:G237"/>
    <mergeCell ref="H236:H237"/>
    <mergeCell ref="J229:J231"/>
    <mergeCell ref="K229:K231"/>
    <mergeCell ref="L229:L231"/>
    <mergeCell ref="M229:M231"/>
    <mergeCell ref="N229:N231"/>
    <mergeCell ref="O229:O231"/>
    <mergeCell ref="D229:D231"/>
    <mergeCell ref="E229:E231"/>
    <mergeCell ref="F229:F231"/>
    <mergeCell ref="G229:G231"/>
    <mergeCell ref="H229:H231"/>
    <mergeCell ref="I229:I231"/>
    <mergeCell ref="B207:B231"/>
    <mergeCell ref="T213:T219"/>
    <mergeCell ref="D213:D219"/>
    <mergeCell ref="E213:E219"/>
    <mergeCell ref="F213:F219"/>
    <mergeCell ref="G213:G219"/>
    <mergeCell ref="H213:H219"/>
    <mergeCell ref="I213:I219"/>
    <mergeCell ref="J213:J219"/>
    <mergeCell ref="K207:K212"/>
    <mergeCell ref="L207:L212"/>
    <mergeCell ref="M207:M212"/>
    <mergeCell ref="N207:N212"/>
    <mergeCell ref="O207:O212"/>
    <mergeCell ref="P207:P212"/>
    <mergeCell ref="M225:M228"/>
    <mergeCell ref="N225:N228"/>
    <mergeCell ref="D207:D212"/>
    <mergeCell ref="E207:E212"/>
    <mergeCell ref="F207:F212"/>
    <mergeCell ref="G207:G212"/>
    <mergeCell ref="H207:H212"/>
    <mergeCell ref="I207:I212"/>
    <mergeCell ref="J207:J212"/>
    <mergeCell ref="O225:O228"/>
    <mergeCell ref="P225:P228"/>
    <mergeCell ref="D225:D228"/>
    <mergeCell ref="E225:E228"/>
    <mergeCell ref="F225:F228"/>
    <mergeCell ref="G225:G228"/>
    <mergeCell ref="H225:H228"/>
    <mergeCell ref="I225:I228"/>
    <mergeCell ref="J225:J228"/>
    <mergeCell ref="K225:K228"/>
    <mergeCell ref="I205:I206"/>
    <mergeCell ref="J205:J206"/>
    <mergeCell ref="J203:J204"/>
    <mergeCell ref="K203:K204"/>
    <mergeCell ref="L203:L204"/>
    <mergeCell ref="M203:M204"/>
    <mergeCell ref="N203:N204"/>
    <mergeCell ref="O203:O204"/>
    <mergeCell ref="K213:K219"/>
    <mergeCell ref="L213:L219"/>
    <mergeCell ref="M213:M219"/>
    <mergeCell ref="N213:N219"/>
    <mergeCell ref="O213:O219"/>
    <mergeCell ref="P213:P219"/>
    <mergeCell ref="Q207:Q212"/>
    <mergeCell ref="S207:S231"/>
    <mergeCell ref="T207:T212"/>
    <mergeCell ref="Q213:Q219"/>
    <mergeCell ref="Q225:Q228"/>
    <mergeCell ref="T225:T228"/>
    <mergeCell ref="T220:T224"/>
    <mergeCell ref="L225:L228"/>
    <mergeCell ref="L220:L224"/>
    <mergeCell ref="M220:M224"/>
    <mergeCell ref="N220:N224"/>
    <mergeCell ref="O220:O224"/>
    <mergeCell ref="P220:P224"/>
    <mergeCell ref="Q220:Q224"/>
    <mergeCell ref="T201:T202"/>
    <mergeCell ref="D203:D204"/>
    <mergeCell ref="E203:E204"/>
    <mergeCell ref="F203:F204"/>
    <mergeCell ref="G203:G204"/>
    <mergeCell ref="H203:H204"/>
    <mergeCell ref="I203:I204"/>
    <mergeCell ref="I201:I202"/>
    <mergeCell ref="J201:J202"/>
    <mergeCell ref="K201:K202"/>
    <mergeCell ref="L201:L202"/>
    <mergeCell ref="M201:M202"/>
    <mergeCell ref="N201:N202"/>
    <mergeCell ref="P196:P197"/>
    <mergeCell ref="Q196:Q197"/>
    <mergeCell ref="T196:T197"/>
    <mergeCell ref="Q205:Q206"/>
    <mergeCell ref="T205:T206"/>
    <mergeCell ref="K205:K206"/>
    <mergeCell ref="L205:L206"/>
    <mergeCell ref="M205:M206"/>
    <mergeCell ref="N205:N206"/>
    <mergeCell ref="O205:O206"/>
    <mergeCell ref="P205:P206"/>
    <mergeCell ref="P203:P204"/>
    <mergeCell ref="Q203:Q204"/>
    <mergeCell ref="T203:T204"/>
    <mergeCell ref="D205:D206"/>
    <mergeCell ref="E205:E206"/>
    <mergeCell ref="F205:F206"/>
    <mergeCell ref="G205:G206"/>
    <mergeCell ref="H205:H206"/>
    <mergeCell ref="B198:B206"/>
    <mergeCell ref="S198:S206"/>
    <mergeCell ref="D201:D202"/>
    <mergeCell ref="E201:E202"/>
    <mergeCell ref="F201:F202"/>
    <mergeCell ref="G201:G202"/>
    <mergeCell ref="H201:H202"/>
    <mergeCell ref="J196:J197"/>
    <mergeCell ref="K196:K197"/>
    <mergeCell ref="L196:L197"/>
    <mergeCell ref="M196:M197"/>
    <mergeCell ref="N196:N197"/>
    <mergeCell ref="O196:O197"/>
    <mergeCell ref="D196:D197"/>
    <mergeCell ref="E196:E197"/>
    <mergeCell ref="F196:F197"/>
    <mergeCell ref="G196:G197"/>
    <mergeCell ref="H196:H197"/>
    <mergeCell ref="I196:I197"/>
    <mergeCell ref="B178:B197"/>
    <mergeCell ref="O201:O202"/>
    <mergeCell ref="P201:P202"/>
    <mergeCell ref="Q201:Q202"/>
    <mergeCell ref="M194:M195"/>
    <mergeCell ref="N194:N195"/>
    <mergeCell ref="O194:O195"/>
    <mergeCell ref="P194:P195"/>
    <mergeCell ref="Q194:Q195"/>
    <mergeCell ref="K190:K191"/>
    <mergeCell ref="L190:L191"/>
    <mergeCell ref="M190:M191"/>
    <mergeCell ref="N190:N191"/>
    <mergeCell ref="D188:D189"/>
    <mergeCell ref="E188:E189"/>
    <mergeCell ref="F188:F189"/>
    <mergeCell ref="G188:G189"/>
    <mergeCell ref="H188:H189"/>
    <mergeCell ref="I188:I189"/>
    <mergeCell ref="T194:T195"/>
    <mergeCell ref="T192:T193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L194:L195"/>
    <mergeCell ref="L192:L193"/>
    <mergeCell ref="M192:M193"/>
    <mergeCell ref="N192:N193"/>
    <mergeCell ref="O192:O193"/>
    <mergeCell ref="P192:P193"/>
    <mergeCell ref="Q192:Q193"/>
    <mergeCell ref="G192:G193"/>
    <mergeCell ref="H192:H193"/>
    <mergeCell ref="I192:I193"/>
    <mergeCell ref="J192:J193"/>
    <mergeCell ref="K192:K193"/>
    <mergeCell ref="F186:F187"/>
    <mergeCell ref="G186:G187"/>
    <mergeCell ref="H186:H187"/>
    <mergeCell ref="J176:J177"/>
    <mergeCell ref="K176:K177"/>
    <mergeCell ref="L176:L177"/>
    <mergeCell ref="M176:M177"/>
    <mergeCell ref="N176:N177"/>
    <mergeCell ref="O176:O177"/>
    <mergeCell ref="Q190:Q191"/>
    <mergeCell ref="T190:T191"/>
    <mergeCell ref="D192:D193"/>
    <mergeCell ref="E192:E193"/>
    <mergeCell ref="F192:F193"/>
    <mergeCell ref="O190:O191"/>
    <mergeCell ref="P190:P191"/>
    <mergeCell ref="P188:P189"/>
    <mergeCell ref="Q188:Q189"/>
    <mergeCell ref="T188:T189"/>
    <mergeCell ref="D190:D191"/>
    <mergeCell ref="E190:E191"/>
    <mergeCell ref="F190:F191"/>
    <mergeCell ref="G190:G191"/>
    <mergeCell ref="H190:H191"/>
    <mergeCell ref="I190:I191"/>
    <mergeCell ref="J190:J191"/>
    <mergeCell ref="J188:J189"/>
    <mergeCell ref="K188:K189"/>
    <mergeCell ref="L188:L189"/>
    <mergeCell ref="M188:M189"/>
    <mergeCell ref="N188:N189"/>
    <mergeCell ref="O188:O189"/>
    <mergeCell ref="T174:T175"/>
    <mergeCell ref="D176:D177"/>
    <mergeCell ref="E176:E177"/>
    <mergeCell ref="F176:F177"/>
    <mergeCell ref="G176:G177"/>
    <mergeCell ref="H176:H177"/>
    <mergeCell ref="I176:I177"/>
    <mergeCell ref="I174:I175"/>
    <mergeCell ref="J174:J175"/>
    <mergeCell ref="K174:K175"/>
    <mergeCell ref="L174:L175"/>
    <mergeCell ref="M174:M175"/>
    <mergeCell ref="N174:N175"/>
    <mergeCell ref="P168:P169"/>
    <mergeCell ref="Q168:Q169"/>
    <mergeCell ref="T168:T169"/>
    <mergeCell ref="O186:O187"/>
    <mergeCell ref="P186:P187"/>
    <mergeCell ref="Q186:Q187"/>
    <mergeCell ref="T186:T187"/>
    <mergeCell ref="I186:I187"/>
    <mergeCell ref="J186:J187"/>
    <mergeCell ref="K186:K187"/>
    <mergeCell ref="L186:L187"/>
    <mergeCell ref="M186:M187"/>
    <mergeCell ref="N186:N187"/>
    <mergeCell ref="P176:P177"/>
    <mergeCell ref="Q176:Q177"/>
    <mergeCell ref="T176:T177"/>
    <mergeCell ref="S178:S197"/>
    <mergeCell ref="D186:D187"/>
    <mergeCell ref="E186:E187"/>
    <mergeCell ref="B170:B177"/>
    <mergeCell ref="S170:S177"/>
    <mergeCell ref="D174:D175"/>
    <mergeCell ref="E174:E175"/>
    <mergeCell ref="F174:F175"/>
    <mergeCell ref="G174:G175"/>
    <mergeCell ref="H174:H175"/>
    <mergeCell ref="J168:J169"/>
    <mergeCell ref="K168:K169"/>
    <mergeCell ref="L168:L169"/>
    <mergeCell ref="M168:M169"/>
    <mergeCell ref="N168:N169"/>
    <mergeCell ref="O168:O169"/>
    <mergeCell ref="D168:D169"/>
    <mergeCell ref="E168:E169"/>
    <mergeCell ref="F168:F169"/>
    <mergeCell ref="G168:G169"/>
    <mergeCell ref="H168:H169"/>
    <mergeCell ref="I168:I169"/>
    <mergeCell ref="O174:O175"/>
    <mergeCell ref="P174:P175"/>
    <mergeCell ref="Q174:Q175"/>
    <mergeCell ref="M166:M167"/>
    <mergeCell ref="N166:N167"/>
    <mergeCell ref="O166:O167"/>
    <mergeCell ref="P166:P167"/>
    <mergeCell ref="Q166:Q167"/>
    <mergeCell ref="T166:T167"/>
    <mergeCell ref="T164:T165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L164:L165"/>
    <mergeCell ref="M164:M165"/>
    <mergeCell ref="N164:N165"/>
    <mergeCell ref="O164:O165"/>
    <mergeCell ref="P164:P165"/>
    <mergeCell ref="Q164:Q165"/>
    <mergeCell ref="P162:P163"/>
    <mergeCell ref="P160:P161"/>
    <mergeCell ref="Q160:Q161"/>
    <mergeCell ref="T160:T161"/>
    <mergeCell ref="D162:D163"/>
    <mergeCell ref="E162:E163"/>
    <mergeCell ref="F162:F163"/>
    <mergeCell ref="G162:G163"/>
    <mergeCell ref="H162:H163"/>
    <mergeCell ref="I162:I163"/>
    <mergeCell ref="J162:J163"/>
    <mergeCell ref="J160:J161"/>
    <mergeCell ref="K160:K161"/>
    <mergeCell ref="L160:L161"/>
    <mergeCell ref="M160:M161"/>
    <mergeCell ref="N160:N161"/>
    <mergeCell ref="O160:O161"/>
    <mergeCell ref="P157:P159"/>
    <mergeCell ref="Q157:Q159"/>
    <mergeCell ref="S157:S169"/>
    <mergeCell ref="T157:T159"/>
    <mergeCell ref="D160:D161"/>
    <mergeCell ref="E160:E161"/>
    <mergeCell ref="F160:F161"/>
    <mergeCell ref="G160:G161"/>
    <mergeCell ref="H160:H161"/>
    <mergeCell ref="I160:I161"/>
    <mergeCell ref="J157:J159"/>
    <mergeCell ref="K157:K159"/>
    <mergeCell ref="L157:L159"/>
    <mergeCell ref="M157:M159"/>
    <mergeCell ref="N157:N159"/>
    <mergeCell ref="O157:O159"/>
    <mergeCell ref="AM155:AM156"/>
    <mergeCell ref="Q162:Q163"/>
    <mergeCell ref="T162:T163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K162:K163"/>
    <mergeCell ref="L162:L163"/>
    <mergeCell ref="M162:M163"/>
    <mergeCell ref="N162:N163"/>
    <mergeCell ref="O162:O163"/>
    <mergeCell ref="AN155:AN156"/>
    <mergeCell ref="AO155:AO156"/>
    <mergeCell ref="B157:B169"/>
    <mergeCell ref="D157:D159"/>
    <mergeCell ref="E157:E159"/>
    <mergeCell ref="F157:F159"/>
    <mergeCell ref="G157:G159"/>
    <mergeCell ref="H157:H159"/>
    <mergeCell ref="I157:I159"/>
    <mergeCell ref="AG155:AG156"/>
    <mergeCell ref="AH155:AH156"/>
    <mergeCell ref="AI155:AI156"/>
    <mergeCell ref="AJ155:AJ156"/>
    <mergeCell ref="AK155:AK156"/>
    <mergeCell ref="AL155:AL156"/>
    <mergeCell ref="AN153:AN154"/>
    <mergeCell ref="U155:U156"/>
    <mergeCell ref="V155:V156"/>
    <mergeCell ref="W155:W156"/>
    <mergeCell ref="X155:X156"/>
    <mergeCell ref="AB155:AB156"/>
    <mergeCell ref="AC155:AC156"/>
    <mergeCell ref="AD155:AD156"/>
    <mergeCell ref="AE155:AE156"/>
    <mergeCell ref="AF155:AF156"/>
    <mergeCell ref="AH153:AH154"/>
    <mergeCell ref="AI153:AI154"/>
    <mergeCell ref="AJ153:AJ154"/>
    <mergeCell ref="AK153:AK154"/>
    <mergeCell ref="AL153:AL154"/>
    <mergeCell ref="AM153:AM154"/>
    <mergeCell ref="AB153:AB154"/>
    <mergeCell ref="N141:N142"/>
    <mergeCell ref="O141:O142"/>
    <mergeCell ref="AC153:AC154"/>
    <mergeCell ref="AD153:AD154"/>
    <mergeCell ref="AE153:AE154"/>
    <mergeCell ref="AF153:AF154"/>
    <mergeCell ref="AG153:AG154"/>
    <mergeCell ref="B148:B156"/>
    <mergeCell ref="S148:S156"/>
    <mergeCell ref="U153:U154"/>
    <mergeCell ref="V153:V154"/>
    <mergeCell ref="W153:W154"/>
    <mergeCell ref="X153:X154"/>
    <mergeCell ref="M145:M146"/>
    <mergeCell ref="N145:N146"/>
    <mergeCell ref="O145:O146"/>
    <mergeCell ref="P145:P146"/>
    <mergeCell ref="Q145:Q146"/>
    <mergeCell ref="T145:T146"/>
    <mergeCell ref="H139:H140"/>
    <mergeCell ref="I139:I140"/>
    <mergeCell ref="T143:T144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L143:L144"/>
    <mergeCell ref="M143:M144"/>
    <mergeCell ref="N143:N144"/>
    <mergeCell ref="O143:O144"/>
    <mergeCell ref="P143:P144"/>
    <mergeCell ref="Q143:Q144"/>
    <mergeCell ref="Q141:Q142"/>
    <mergeCell ref="T141:T142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J141:J142"/>
    <mergeCell ref="K141:K142"/>
    <mergeCell ref="L141:L142"/>
    <mergeCell ref="M141:M142"/>
    <mergeCell ref="O137:O138"/>
    <mergeCell ref="P137:P138"/>
    <mergeCell ref="Q137:Q138"/>
    <mergeCell ref="S137:S147"/>
    <mergeCell ref="T137:T138"/>
    <mergeCell ref="P139:P140"/>
    <mergeCell ref="Q139:Q140"/>
    <mergeCell ref="T139:T140"/>
    <mergeCell ref="P141:P142"/>
    <mergeCell ref="H137:H138"/>
    <mergeCell ref="I137:I138"/>
    <mergeCell ref="J137:J138"/>
    <mergeCell ref="K137:K138"/>
    <mergeCell ref="L137:L138"/>
    <mergeCell ref="M137:M138"/>
    <mergeCell ref="X131:X133"/>
    <mergeCell ref="D141:D142"/>
    <mergeCell ref="E141:E142"/>
    <mergeCell ref="F141:F142"/>
    <mergeCell ref="G141:G142"/>
    <mergeCell ref="H141:H142"/>
    <mergeCell ref="I141:I142"/>
    <mergeCell ref="J139:J140"/>
    <mergeCell ref="K139:K140"/>
    <mergeCell ref="L139:L140"/>
    <mergeCell ref="M139:M140"/>
    <mergeCell ref="N139:N140"/>
    <mergeCell ref="O139:O140"/>
    <mergeCell ref="D139:D140"/>
    <mergeCell ref="E139:E140"/>
    <mergeCell ref="F139:F140"/>
    <mergeCell ref="G139:G140"/>
    <mergeCell ref="Y131:Y133"/>
    <mergeCell ref="Z131:Z133"/>
    <mergeCell ref="AA131:AA133"/>
    <mergeCell ref="T135:T136"/>
    <mergeCell ref="B137:B147"/>
    <mergeCell ref="D137:D138"/>
    <mergeCell ref="E137:E138"/>
    <mergeCell ref="F137:F138"/>
    <mergeCell ref="G137:G138"/>
    <mergeCell ref="AK124:AK126"/>
    <mergeCell ref="AL124:AL126"/>
    <mergeCell ref="AM124:AM126"/>
    <mergeCell ref="AN124:AN126"/>
    <mergeCell ref="AO124:AO126"/>
    <mergeCell ref="B130:B136"/>
    <mergeCell ref="S130:S136"/>
    <mergeCell ref="U131:U133"/>
    <mergeCell ref="V131:V133"/>
    <mergeCell ref="W131:W133"/>
    <mergeCell ref="AE124:AE126"/>
    <mergeCell ref="AF124:AF126"/>
    <mergeCell ref="AG124:AG126"/>
    <mergeCell ref="AH124:AH126"/>
    <mergeCell ref="AI124:AI126"/>
    <mergeCell ref="AJ124:AJ126"/>
    <mergeCell ref="Y124:Y126"/>
    <mergeCell ref="Z124:Z126"/>
    <mergeCell ref="AA124:AA126"/>
    <mergeCell ref="AB124:AB126"/>
    <mergeCell ref="AC124:AC126"/>
    <mergeCell ref="AD124:AD126"/>
    <mergeCell ref="N137:N138"/>
    <mergeCell ref="AL117:AL118"/>
    <mergeCell ref="AM117:AM118"/>
    <mergeCell ref="AN117:AN118"/>
    <mergeCell ref="AO117:AO118"/>
    <mergeCell ref="B124:B129"/>
    <mergeCell ref="S124:S129"/>
    <mergeCell ref="U124:U126"/>
    <mergeCell ref="V124:V126"/>
    <mergeCell ref="W124:W126"/>
    <mergeCell ref="X124:X126"/>
    <mergeCell ref="AF117:AF118"/>
    <mergeCell ref="AG117:AG118"/>
    <mergeCell ref="AH117:AH118"/>
    <mergeCell ref="AI117:AI118"/>
    <mergeCell ref="AJ117:AJ118"/>
    <mergeCell ref="AK117:AK118"/>
    <mergeCell ref="Z117:Z118"/>
    <mergeCell ref="AA117:AA118"/>
    <mergeCell ref="AB117:AB118"/>
    <mergeCell ref="AC117:AC118"/>
    <mergeCell ref="AD117:AD118"/>
    <mergeCell ref="AE117:AE118"/>
    <mergeCell ref="AM113:AM116"/>
    <mergeCell ref="AN113:AN116"/>
    <mergeCell ref="AO113:AO116"/>
    <mergeCell ref="B117:B123"/>
    <mergeCell ref="S117:S123"/>
    <mergeCell ref="U117:U118"/>
    <mergeCell ref="V117:V118"/>
    <mergeCell ref="W117:W118"/>
    <mergeCell ref="X117:X118"/>
    <mergeCell ref="Y117:Y118"/>
    <mergeCell ref="AG113:AG116"/>
    <mergeCell ref="AH113:AH116"/>
    <mergeCell ref="AI113:AI116"/>
    <mergeCell ref="AJ113:AJ116"/>
    <mergeCell ref="AK113:AK116"/>
    <mergeCell ref="AL113:AL116"/>
    <mergeCell ref="AA113:AA116"/>
    <mergeCell ref="AB113:AB116"/>
    <mergeCell ref="AC113:AC116"/>
    <mergeCell ref="AD113:AD116"/>
    <mergeCell ref="AE113:AE116"/>
    <mergeCell ref="AF113:AF116"/>
    <mergeCell ref="U113:U116"/>
    <mergeCell ref="V113:V116"/>
    <mergeCell ref="W113:W116"/>
    <mergeCell ref="X113:X116"/>
    <mergeCell ref="Y113:Y116"/>
    <mergeCell ref="Z113:Z116"/>
    <mergeCell ref="B110:B116"/>
    <mergeCell ref="X110:X112"/>
    <mergeCell ref="I111:I112"/>
    <mergeCell ref="J111:J112"/>
    <mergeCell ref="AC106:AC109"/>
    <mergeCell ref="D111:D112"/>
    <mergeCell ref="E111:E112"/>
    <mergeCell ref="F111:F112"/>
    <mergeCell ref="G111:G112"/>
    <mergeCell ref="H111:H112"/>
    <mergeCell ref="AE110:AE112"/>
    <mergeCell ref="AF110:AF112"/>
    <mergeCell ref="AG110:AG112"/>
    <mergeCell ref="AH110:AH112"/>
    <mergeCell ref="AI110:AI112"/>
    <mergeCell ref="AJ110:AJ112"/>
    <mergeCell ref="Y110:Y112"/>
    <mergeCell ref="Z110:Z112"/>
    <mergeCell ref="AA110:AA112"/>
    <mergeCell ref="AB110:AB112"/>
    <mergeCell ref="AC110:AC112"/>
    <mergeCell ref="AD110:AD112"/>
    <mergeCell ref="S110:S116"/>
    <mergeCell ref="U110:U112"/>
    <mergeCell ref="V110:V112"/>
    <mergeCell ref="W110:W112"/>
    <mergeCell ref="K111:K112"/>
    <mergeCell ref="L111:L112"/>
    <mergeCell ref="M111:M112"/>
    <mergeCell ref="N111:N112"/>
    <mergeCell ref="O111:O112"/>
    <mergeCell ref="P111:P112"/>
    <mergeCell ref="Q111:Q112"/>
    <mergeCell ref="T111:T112"/>
    <mergeCell ref="AK110:AK112"/>
    <mergeCell ref="AL110:AL112"/>
    <mergeCell ref="AM110:AM112"/>
    <mergeCell ref="AN110:AN112"/>
    <mergeCell ref="AO110:AO112"/>
    <mergeCell ref="Q103:Q104"/>
    <mergeCell ref="S103:S109"/>
    <mergeCell ref="T103:T104"/>
    <mergeCell ref="U106:U109"/>
    <mergeCell ref="V106:V109"/>
    <mergeCell ref="W106:W109"/>
    <mergeCell ref="K103:K104"/>
    <mergeCell ref="L103:L104"/>
    <mergeCell ref="M103:M104"/>
    <mergeCell ref="N103:N104"/>
    <mergeCell ref="O103:O104"/>
    <mergeCell ref="P103:P104"/>
    <mergeCell ref="AJ106:AJ109"/>
    <mergeCell ref="AK106:AK109"/>
    <mergeCell ref="AL106:AL109"/>
    <mergeCell ref="AM106:AM109"/>
    <mergeCell ref="AN106:AN109"/>
    <mergeCell ref="AO106:AO109"/>
    <mergeCell ref="AD106:AD109"/>
    <mergeCell ref="AE106:AE109"/>
    <mergeCell ref="AF106:AF109"/>
    <mergeCell ref="AG106:AG109"/>
    <mergeCell ref="AH106:AH109"/>
    <mergeCell ref="AI106:AI109"/>
    <mergeCell ref="X106:X109"/>
    <mergeCell ref="Y106:Y109"/>
    <mergeCell ref="Z106:Z109"/>
    <mergeCell ref="Q101:Q102"/>
    <mergeCell ref="T101:T102"/>
    <mergeCell ref="B103:B109"/>
    <mergeCell ref="D103:D104"/>
    <mergeCell ref="E103:E104"/>
    <mergeCell ref="F103:F104"/>
    <mergeCell ref="G103:G104"/>
    <mergeCell ref="H103:H104"/>
    <mergeCell ref="I103:I104"/>
    <mergeCell ref="J103:J104"/>
    <mergeCell ref="K101:K102"/>
    <mergeCell ref="L101:L102"/>
    <mergeCell ref="M101:M102"/>
    <mergeCell ref="N101:N102"/>
    <mergeCell ref="O101:O102"/>
    <mergeCell ref="P101:P102"/>
    <mergeCell ref="AI94:AI95"/>
    <mergeCell ref="O94:O97"/>
    <mergeCell ref="P94:P97"/>
    <mergeCell ref="Q94:Q97"/>
    <mergeCell ref="T94:T95"/>
    <mergeCell ref="U94:U95"/>
    <mergeCell ref="V94:V95"/>
    <mergeCell ref="D94:D97"/>
    <mergeCell ref="E94:E97"/>
    <mergeCell ref="F94:F97"/>
    <mergeCell ref="G94:G97"/>
    <mergeCell ref="H94:H97"/>
    <mergeCell ref="I94:I97"/>
    <mergeCell ref="J94:J97"/>
    <mergeCell ref="AA106:AA109"/>
    <mergeCell ref="AB106:AB109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P99:P100"/>
    <mergeCell ref="Q99:Q100"/>
    <mergeCell ref="T99:T100"/>
    <mergeCell ref="D101:D102"/>
    <mergeCell ref="E101:E102"/>
    <mergeCell ref="F101:F102"/>
    <mergeCell ref="G101:G102"/>
    <mergeCell ref="H101:H102"/>
    <mergeCell ref="I101:I102"/>
    <mergeCell ref="J101:J102"/>
    <mergeCell ref="J99:J100"/>
    <mergeCell ref="K99:K100"/>
    <mergeCell ref="L99:L100"/>
    <mergeCell ref="M99:M100"/>
    <mergeCell ref="N99:N100"/>
    <mergeCell ref="O99:O100"/>
    <mergeCell ref="D99:D100"/>
    <mergeCell ref="E99:E100"/>
    <mergeCell ref="F99:F100"/>
    <mergeCell ref="G99:G100"/>
    <mergeCell ref="H99:H100"/>
    <mergeCell ref="I99:I100"/>
    <mergeCell ref="AB94:AB95"/>
    <mergeCell ref="AM92:AM93"/>
    <mergeCell ref="AN92:AN93"/>
    <mergeCell ref="AO92:AO93"/>
    <mergeCell ref="AJ96:AJ97"/>
    <mergeCell ref="AK96:AK97"/>
    <mergeCell ref="AL96:AL97"/>
    <mergeCell ref="AM96:AM97"/>
    <mergeCell ref="AN96:AN97"/>
    <mergeCell ref="AO96:AO97"/>
    <mergeCell ref="AD96:AD97"/>
    <mergeCell ref="AE96:AE97"/>
    <mergeCell ref="AF96:AF97"/>
    <mergeCell ref="AG96:AG97"/>
    <mergeCell ref="AH96:AH97"/>
    <mergeCell ref="AI96:AI97"/>
    <mergeCell ref="AO94:AO95"/>
    <mergeCell ref="U96:U97"/>
    <mergeCell ref="V96:V97"/>
    <mergeCell ref="W96:W97"/>
    <mergeCell ref="X96:X97"/>
    <mergeCell ref="Y96:Y97"/>
    <mergeCell ref="Z96:Z97"/>
    <mergeCell ref="AA96:AA97"/>
    <mergeCell ref="AB96:AB97"/>
    <mergeCell ref="AC96:AC97"/>
    <mergeCell ref="AG92:AG93"/>
    <mergeCell ref="AH92:AH93"/>
    <mergeCell ref="AI92:AI93"/>
    <mergeCell ref="AJ92:AJ93"/>
    <mergeCell ref="AK92:AK93"/>
    <mergeCell ref="AL92:AL93"/>
    <mergeCell ref="AA92:AA93"/>
    <mergeCell ref="AB92:AB93"/>
    <mergeCell ref="AC92:AC93"/>
    <mergeCell ref="AD92:AD93"/>
    <mergeCell ref="AE92:AE93"/>
    <mergeCell ref="AF92:AF93"/>
    <mergeCell ref="U92:U93"/>
    <mergeCell ref="V92:V93"/>
    <mergeCell ref="W92:W93"/>
    <mergeCell ref="X92:X93"/>
    <mergeCell ref="Y92:Y93"/>
    <mergeCell ref="Z92:Z93"/>
    <mergeCell ref="AG94:AG95"/>
    <mergeCell ref="AH94:AH95"/>
    <mergeCell ref="W94:W95"/>
    <mergeCell ref="X94:X95"/>
    <mergeCell ref="Y94:Y95"/>
    <mergeCell ref="Z94:Z95"/>
    <mergeCell ref="AA94:AA95"/>
    <mergeCell ref="P90:P91"/>
    <mergeCell ref="Q90:Q91"/>
    <mergeCell ref="S90:S91"/>
    <mergeCell ref="T90:T91"/>
    <mergeCell ref="B92:B102"/>
    <mergeCell ref="S92:S102"/>
    <mergeCell ref="K94:K97"/>
    <mergeCell ref="L94:L97"/>
    <mergeCell ref="M94:M97"/>
    <mergeCell ref="N94:N97"/>
    <mergeCell ref="AM85:AM91"/>
    <mergeCell ref="AN85:AN91"/>
    <mergeCell ref="D90:D91"/>
    <mergeCell ref="E90:E91"/>
    <mergeCell ref="F90:F91"/>
    <mergeCell ref="G90:G91"/>
    <mergeCell ref="H90:H91"/>
    <mergeCell ref="I90:I91"/>
    <mergeCell ref="J90:J91"/>
    <mergeCell ref="K90:K91"/>
    <mergeCell ref="AG85:AG91"/>
    <mergeCell ref="AH85:AH91"/>
    <mergeCell ref="AI85:AI91"/>
    <mergeCell ref="AJ85:AJ91"/>
    <mergeCell ref="AK85:AK91"/>
    <mergeCell ref="AL85:AL91"/>
    <mergeCell ref="AA85:AA91"/>
    <mergeCell ref="AB85:AB91"/>
    <mergeCell ref="AC85:AC91"/>
    <mergeCell ref="AD85:AD91"/>
    <mergeCell ref="AE85:AE91"/>
    <mergeCell ref="AF85:AF91"/>
    <mergeCell ref="U85:U91"/>
    <mergeCell ref="V85:V91"/>
    <mergeCell ref="W85:W91"/>
    <mergeCell ref="X85:X91"/>
    <mergeCell ref="Y85:Y91"/>
    <mergeCell ref="Z85:Z91"/>
    <mergeCell ref="R77:R78"/>
    <mergeCell ref="S77:S78"/>
    <mergeCell ref="T77:T78"/>
    <mergeCell ref="C79:C84"/>
    <mergeCell ref="B85:B91"/>
    <mergeCell ref="C85:C385"/>
    <mergeCell ref="L90:L91"/>
    <mergeCell ref="M90:M91"/>
    <mergeCell ref="N90:N91"/>
    <mergeCell ref="O90:O91"/>
    <mergeCell ref="L77:L78"/>
    <mergeCell ref="M77:M78"/>
    <mergeCell ref="N77:N78"/>
    <mergeCell ref="O77:O78"/>
    <mergeCell ref="P77:P78"/>
    <mergeCell ref="Q77:Q78"/>
    <mergeCell ref="C53:C78"/>
    <mergeCell ref="D53:D55"/>
    <mergeCell ref="E53:E55"/>
    <mergeCell ref="F53:F55"/>
    <mergeCell ref="G53:G55"/>
    <mergeCell ref="H53:H55"/>
    <mergeCell ref="D73:D74"/>
    <mergeCell ref="E73:E74"/>
    <mergeCell ref="F73:F74"/>
    <mergeCell ref="G73:G74"/>
    <mergeCell ref="S75:S76"/>
    <mergeCell ref="T75:T76"/>
    <mergeCell ref="D77:D78"/>
    <mergeCell ref="E77:E78"/>
    <mergeCell ref="F77:F78"/>
    <mergeCell ref="G77:G78"/>
    <mergeCell ref="H77:H78"/>
    <mergeCell ref="I77:I78"/>
    <mergeCell ref="J77:J78"/>
    <mergeCell ref="K77:K78"/>
    <mergeCell ref="M75:M76"/>
    <mergeCell ref="N75:N76"/>
    <mergeCell ref="O75:O76"/>
    <mergeCell ref="P75:P76"/>
    <mergeCell ref="Q75:Q76"/>
    <mergeCell ref="R75:R76"/>
    <mergeCell ref="T73:T74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N73:N74"/>
    <mergeCell ref="O73:O74"/>
    <mergeCell ref="P73:P74"/>
    <mergeCell ref="Q73:Q74"/>
    <mergeCell ref="R73:R74"/>
    <mergeCell ref="S73:S74"/>
    <mergeCell ref="H73:H74"/>
    <mergeCell ref="I73:I74"/>
    <mergeCell ref="J73:J74"/>
    <mergeCell ref="K73:K74"/>
    <mergeCell ref="L73:L74"/>
    <mergeCell ref="M73:M74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P68:P70"/>
    <mergeCell ref="Q68:Q70"/>
    <mergeCell ref="R68:R70"/>
    <mergeCell ref="S68:S70"/>
    <mergeCell ref="T68:T70"/>
    <mergeCell ref="D71:D72"/>
    <mergeCell ref="E71:E72"/>
    <mergeCell ref="F71:F72"/>
    <mergeCell ref="G71:G72"/>
    <mergeCell ref="H71:H72"/>
    <mergeCell ref="J68:J70"/>
    <mergeCell ref="K68:K70"/>
    <mergeCell ref="L68:L70"/>
    <mergeCell ref="M68:M70"/>
    <mergeCell ref="N68:N70"/>
    <mergeCell ref="O68:O70"/>
    <mergeCell ref="Q65:Q67"/>
    <mergeCell ref="R65:R67"/>
    <mergeCell ref="S65:S67"/>
    <mergeCell ref="T65:T67"/>
    <mergeCell ref="D68:D70"/>
    <mergeCell ref="E68:E70"/>
    <mergeCell ref="F68:F70"/>
    <mergeCell ref="G68:G70"/>
    <mergeCell ref="H68:H70"/>
    <mergeCell ref="I68:I70"/>
    <mergeCell ref="K65:K67"/>
    <mergeCell ref="L65:L67"/>
    <mergeCell ref="M65:M67"/>
    <mergeCell ref="N65:N67"/>
    <mergeCell ref="O65:O67"/>
    <mergeCell ref="P65:P67"/>
    <mergeCell ref="R62:R64"/>
    <mergeCell ref="S62:S64"/>
    <mergeCell ref="T62:T64"/>
    <mergeCell ref="D65:D67"/>
    <mergeCell ref="E65:E67"/>
    <mergeCell ref="F65:F67"/>
    <mergeCell ref="G65:G67"/>
    <mergeCell ref="H65:H67"/>
    <mergeCell ref="I65:I67"/>
    <mergeCell ref="J65:J67"/>
    <mergeCell ref="L62:L64"/>
    <mergeCell ref="M62:M64"/>
    <mergeCell ref="N62:N64"/>
    <mergeCell ref="O62:O64"/>
    <mergeCell ref="P62:P64"/>
    <mergeCell ref="Q62:Q64"/>
    <mergeCell ref="S59:S61"/>
    <mergeCell ref="T59:T61"/>
    <mergeCell ref="D62:D64"/>
    <mergeCell ref="E62:E64"/>
    <mergeCell ref="F62:F64"/>
    <mergeCell ref="G62:G64"/>
    <mergeCell ref="H62:H64"/>
    <mergeCell ref="I62:I64"/>
    <mergeCell ref="J62:J64"/>
    <mergeCell ref="K62:K64"/>
    <mergeCell ref="M59:M61"/>
    <mergeCell ref="N59:N61"/>
    <mergeCell ref="O59:O61"/>
    <mergeCell ref="P59:P61"/>
    <mergeCell ref="Q59:Q61"/>
    <mergeCell ref="R59:R61"/>
    <mergeCell ref="I59:I61"/>
    <mergeCell ref="J59:J61"/>
    <mergeCell ref="K59:K61"/>
    <mergeCell ref="L59:L61"/>
    <mergeCell ref="M56:M58"/>
    <mergeCell ref="N56:N58"/>
    <mergeCell ref="O56:O58"/>
    <mergeCell ref="P56:P58"/>
    <mergeCell ref="Q56:Q58"/>
    <mergeCell ref="S56:S58"/>
    <mergeCell ref="T53:T55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I53:I55"/>
    <mergeCell ref="J53:J55"/>
    <mergeCell ref="K53:K55"/>
    <mergeCell ref="L53:L55"/>
    <mergeCell ref="M53:M55"/>
    <mergeCell ref="N53:N55"/>
    <mergeCell ref="O50:O52"/>
    <mergeCell ref="P50:P52"/>
    <mergeCell ref="Q50:Q52"/>
    <mergeCell ref="S50:S52"/>
    <mergeCell ref="T50:T52"/>
    <mergeCell ref="U50:U78"/>
    <mergeCell ref="O53:O55"/>
    <mergeCell ref="P53:P55"/>
    <mergeCell ref="Q53:Q55"/>
    <mergeCell ref="S53:S55"/>
    <mergeCell ref="I50:I52"/>
    <mergeCell ref="J50:J52"/>
    <mergeCell ref="K50:K52"/>
    <mergeCell ref="L50:L52"/>
    <mergeCell ref="M50:M52"/>
    <mergeCell ref="N50:N52"/>
    <mergeCell ref="A38:A390"/>
    <mergeCell ref="B38:B41"/>
    <mergeCell ref="C38:C52"/>
    <mergeCell ref="B42:B84"/>
    <mergeCell ref="R47:R56"/>
    <mergeCell ref="D50:D52"/>
    <mergeCell ref="E50:E52"/>
    <mergeCell ref="F50:F52"/>
    <mergeCell ref="G50:G52"/>
    <mergeCell ref="H50:H52"/>
    <mergeCell ref="T56:T58"/>
    <mergeCell ref="D59:D61"/>
    <mergeCell ref="E59:E61"/>
    <mergeCell ref="F59:F61"/>
    <mergeCell ref="G59:G61"/>
    <mergeCell ref="H59:H61"/>
    <mergeCell ref="L1:T1"/>
    <mergeCell ref="D2:V2"/>
    <mergeCell ref="D3:V3"/>
    <mergeCell ref="D4:V4"/>
    <mergeCell ref="C5:D5"/>
    <mergeCell ref="E5:AO5"/>
    <mergeCell ref="B30:W30"/>
    <mergeCell ref="B31:B35"/>
    <mergeCell ref="C31:C35"/>
    <mergeCell ref="R31:R35"/>
    <mergeCell ref="B36:W36"/>
    <mergeCell ref="B37:W37"/>
    <mergeCell ref="A11:A37"/>
    <mergeCell ref="B11:B13"/>
    <mergeCell ref="C11:C13"/>
    <mergeCell ref="R11:R26"/>
    <mergeCell ref="B14:B26"/>
    <mergeCell ref="C14:C26"/>
    <mergeCell ref="B27:W27"/>
    <mergeCell ref="B28:B29"/>
    <mergeCell ref="C28:C29"/>
    <mergeCell ref="R28:R29"/>
    <mergeCell ref="C6:D6"/>
    <mergeCell ref="E6:AO6"/>
    <mergeCell ref="F8:Q9"/>
    <mergeCell ref="V8:W9"/>
    <mergeCell ref="X8:X9"/>
    <mergeCell ref="AB8:AN8"/>
    <mergeCell ref="AO8:AO9"/>
    <mergeCell ref="AB9:AB10"/>
  </mergeCells>
  <dataValidations count="1">
    <dataValidation type="textLength" allowBlank="1" showInputMessage="1" showErrorMessage="1" errorTitle="DETALLE DEL PRODUCTO" error="MAXIMI 175 CARACTRERES" sqref="U137 U145">
      <formula1>0</formula1>
      <formula2>175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09"/>
  <sheetViews>
    <sheetView tabSelected="1" topLeftCell="A8" zoomScale="40" zoomScaleNormal="40" workbookViewId="0">
      <pane xSplit="1" ySplit="3" topLeftCell="B232" activePane="bottomRight" state="frozen"/>
      <selection activeCell="A8" sqref="A8"/>
      <selection pane="topRight" activeCell="B8" sqref="B8"/>
      <selection pane="bottomLeft" activeCell="A11" sqref="A11"/>
      <selection pane="bottomRight" activeCell="B332" sqref="B332:B333"/>
    </sheetView>
  </sheetViews>
  <sheetFormatPr baseColWidth="10" defaultColWidth="11.42578125" defaultRowHeight="15" x14ac:dyDescent="0.25"/>
  <cols>
    <col min="1" max="1" width="27.42578125" style="279" customWidth="1"/>
    <col min="2" max="2" width="47.85546875" style="1198" customWidth="1"/>
    <col min="3" max="3" width="45.28515625" style="1" customWidth="1"/>
    <col min="4" max="4" width="94" style="279" customWidth="1"/>
    <col min="5" max="5" width="43.5703125" style="299" customWidth="1"/>
    <col min="6" max="16" width="12.7109375" style="299" customWidth="1"/>
    <col min="17" max="17" width="12" style="299" customWidth="1"/>
    <col min="18" max="18" width="43.28515625" style="4" customWidth="1"/>
    <col min="19" max="19" width="37" style="277" customWidth="1"/>
    <col min="20" max="20" width="60.28515625" style="277" customWidth="1"/>
    <col min="21" max="21" width="65" style="277" customWidth="1"/>
    <col min="22" max="22" width="27.7109375" style="277" customWidth="1"/>
    <col min="23" max="23" width="58.42578125" style="278" customWidth="1"/>
    <col min="24" max="24" width="41" style="279" customWidth="1"/>
    <col min="25" max="26" width="41" style="279" hidden="1" customWidth="1"/>
    <col min="27" max="27" width="61.140625" style="1169" hidden="1" customWidth="1"/>
    <col min="28" max="28" width="48.5703125" style="279" customWidth="1"/>
    <col min="29" max="29" width="42.140625" style="279" customWidth="1"/>
    <col min="30" max="34" width="26.140625" style="280" customWidth="1"/>
    <col min="35" max="40" width="26.140625" style="279" customWidth="1"/>
    <col min="41" max="41" width="43" style="279" customWidth="1"/>
    <col min="42" max="42" width="49.28515625" style="279" customWidth="1"/>
    <col min="43" max="16384" width="11.42578125" style="279"/>
  </cols>
  <sheetData>
    <row r="1" spans="1:42" s="1" customFormat="1" x14ac:dyDescent="0.25">
      <c r="A1" s="282"/>
      <c r="B1" s="1197"/>
      <c r="C1" s="286"/>
      <c r="D1" s="286"/>
      <c r="E1" s="287"/>
      <c r="F1" s="288"/>
      <c r="G1" s="288"/>
      <c r="H1" s="288"/>
      <c r="I1" s="288"/>
      <c r="J1" s="288"/>
      <c r="K1" s="288"/>
      <c r="L1" s="1199"/>
      <c r="M1" s="1199"/>
      <c r="N1" s="1199"/>
      <c r="O1" s="1199"/>
      <c r="P1" s="1199"/>
      <c r="Q1" s="1199"/>
      <c r="R1" s="1199"/>
      <c r="S1" s="1199"/>
      <c r="T1" s="1199"/>
      <c r="U1" s="281"/>
      <c r="V1" s="289"/>
      <c r="W1" s="290"/>
      <c r="X1" s="291"/>
      <c r="Y1" s="291"/>
      <c r="Z1" s="291"/>
      <c r="AA1" s="1121"/>
      <c r="AB1" s="289"/>
      <c r="AC1" s="289"/>
      <c r="AD1" s="292"/>
      <c r="AE1" s="292"/>
      <c r="AF1" s="292"/>
      <c r="AG1" s="292"/>
      <c r="AH1" s="292"/>
      <c r="AI1" s="289"/>
      <c r="AJ1" s="289"/>
      <c r="AK1" s="289"/>
      <c r="AL1" s="282"/>
      <c r="AM1" s="282"/>
      <c r="AN1" s="282"/>
      <c r="AO1" s="282"/>
    </row>
    <row r="2" spans="1:42" s="1" customFormat="1" ht="33.75" customHeight="1" x14ac:dyDescent="0.25">
      <c r="A2" s="282"/>
      <c r="B2" s="1197"/>
      <c r="C2" s="286"/>
      <c r="D2" s="1199" t="s">
        <v>29</v>
      </c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  <c r="P2" s="1199"/>
      <c r="Q2" s="1199"/>
      <c r="R2" s="1199"/>
      <c r="S2" s="1199"/>
      <c r="T2" s="1199"/>
      <c r="U2" s="1199"/>
      <c r="V2" s="1199"/>
      <c r="W2" s="290"/>
      <c r="X2" s="293"/>
      <c r="Y2" s="293"/>
      <c r="Z2" s="293"/>
      <c r="AA2" s="1122"/>
      <c r="AB2" s="289"/>
      <c r="AC2" s="289"/>
      <c r="AD2" s="292"/>
      <c r="AE2" s="292"/>
      <c r="AF2" s="292"/>
      <c r="AG2" s="292"/>
      <c r="AH2" s="292"/>
      <c r="AI2" s="289"/>
      <c r="AJ2" s="289"/>
      <c r="AK2" s="289"/>
      <c r="AL2" s="282"/>
      <c r="AM2" s="282"/>
      <c r="AN2" s="282"/>
      <c r="AO2" s="282"/>
    </row>
    <row r="3" spans="1:42" s="1" customFormat="1" ht="33.75" customHeight="1" x14ac:dyDescent="0.25">
      <c r="A3" s="282"/>
      <c r="B3" s="1197"/>
      <c r="C3" s="286"/>
      <c r="D3" s="1199" t="s">
        <v>108</v>
      </c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290"/>
      <c r="X3" s="293"/>
      <c r="Y3" s="293"/>
      <c r="Z3" s="293"/>
      <c r="AA3" s="1122"/>
      <c r="AB3" s="289"/>
      <c r="AC3" s="289"/>
      <c r="AD3" s="292"/>
      <c r="AE3" s="292"/>
      <c r="AF3" s="292"/>
      <c r="AG3" s="292"/>
      <c r="AH3" s="292"/>
      <c r="AI3" s="289"/>
      <c r="AJ3" s="289"/>
      <c r="AK3" s="289"/>
      <c r="AL3" s="282"/>
      <c r="AM3" s="282"/>
      <c r="AN3" s="282"/>
      <c r="AO3" s="282"/>
    </row>
    <row r="4" spans="1:42" s="1" customFormat="1" ht="42.75" customHeight="1" x14ac:dyDescent="0.25">
      <c r="A4" s="282"/>
      <c r="B4" s="1197"/>
      <c r="C4" s="294"/>
      <c r="D4" s="1199" t="s">
        <v>30</v>
      </c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  <c r="P4" s="1199"/>
      <c r="Q4" s="1199"/>
      <c r="R4" s="1199"/>
      <c r="S4" s="1199"/>
      <c r="T4" s="1199"/>
      <c r="U4" s="1199"/>
      <c r="V4" s="1199"/>
      <c r="W4" s="290"/>
      <c r="X4" s="295"/>
      <c r="Y4" s="295"/>
      <c r="Z4" s="295"/>
      <c r="AA4" s="1123"/>
      <c r="AB4" s="295"/>
      <c r="AC4" s="295"/>
      <c r="AD4" s="296"/>
      <c r="AE4" s="296"/>
      <c r="AF4" s="296"/>
      <c r="AG4" s="296"/>
      <c r="AH4" s="296"/>
      <c r="AI4" s="295"/>
      <c r="AJ4" s="295"/>
      <c r="AK4" s="295"/>
      <c r="AL4" s="282"/>
      <c r="AM4" s="282"/>
      <c r="AN4" s="282"/>
      <c r="AO4" s="282"/>
    </row>
    <row r="5" spans="1:42" s="1" customFormat="1" ht="76.5" customHeight="1" x14ac:dyDescent="0.25">
      <c r="A5" s="282"/>
      <c r="B5" s="1197"/>
      <c r="C5" s="1200" t="s">
        <v>31</v>
      </c>
      <c r="D5" s="1200"/>
      <c r="E5" s="1201" t="s">
        <v>109</v>
      </c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1"/>
      <c r="T5" s="1201"/>
      <c r="U5" s="1201"/>
      <c r="V5" s="1201"/>
      <c r="W5" s="1201"/>
      <c r="X5" s="1201"/>
      <c r="Y5" s="1201"/>
      <c r="Z5" s="1201"/>
      <c r="AA5" s="1201"/>
      <c r="AB5" s="1201"/>
      <c r="AC5" s="1201"/>
      <c r="AD5" s="1201"/>
      <c r="AE5" s="1201"/>
      <c r="AF5" s="1201"/>
      <c r="AG5" s="1201"/>
      <c r="AH5" s="1201"/>
      <c r="AI5" s="1201"/>
      <c r="AJ5" s="1201"/>
      <c r="AK5" s="1201"/>
      <c r="AL5" s="1201"/>
      <c r="AM5" s="1201"/>
      <c r="AN5" s="1201"/>
      <c r="AO5" s="1201"/>
    </row>
    <row r="6" spans="1:42" s="1" customFormat="1" ht="67.5" customHeight="1" x14ac:dyDescent="0.25">
      <c r="A6" s="282"/>
      <c r="B6" s="1197"/>
      <c r="C6" s="1240" t="s">
        <v>32</v>
      </c>
      <c r="D6" s="1240"/>
      <c r="E6" s="1201" t="s">
        <v>110</v>
      </c>
      <c r="F6" s="1201"/>
      <c r="G6" s="1201"/>
      <c r="H6" s="1201"/>
      <c r="I6" s="1201"/>
      <c r="J6" s="1201"/>
      <c r="K6" s="1201"/>
      <c r="L6" s="1201"/>
      <c r="M6" s="1201"/>
      <c r="N6" s="1201"/>
      <c r="O6" s="1201"/>
      <c r="P6" s="1201"/>
      <c r="Q6" s="1201"/>
      <c r="R6" s="1201"/>
      <c r="S6" s="1201"/>
      <c r="T6" s="1201"/>
      <c r="U6" s="1201"/>
      <c r="V6" s="1201"/>
      <c r="W6" s="1201"/>
      <c r="X6" s="1201"/>
      <c r="Y6" s="1201"/>
      <c r="Z6" s="1201"/>
      <c r="AA6" s="1201"/>
      <c r="AB6" s="1201"/>
      <c r="AC6" s="1201"/>
      <c r="AD6" s="1201"/>
      <c r="AE6" s="1201"/>
      <c r="AF6" s="1201"/>
      <c r="AG6" s="1201"/>
      <c r="AH6" s="1201"/>
      <c r="AI6" s="1201"/>
      <c r="AJ6" s="1201"/>
      <c r="AK6" s="1201"/>
      <c r="AL6" s="1201"/>
      <c r="AM6" s="1201"/>
      <c r="AN6" s="1201"/>
      <c r="AO6" s="1201"/>
    </row>
    <row r="7" spans="1:42" s="1" customFormat="1" x14ac:dyDescent="0.25">
      <c r="A7" s="282"/>
      <c r="B7" s="1197"/>
      <c r="C7" s="294"/>
      <c r="D7" s="294"/>
      <c r="E7" s="297"/>
      <c r="F7" s="297"/>
      <c r="G7" s="297"/>
      <c r="H7" s="297"/>
      <c r="I7" s="297"/>
      <c r="J7" s="297"/>
      <c r="K7" s="297"/>
      <c r="L7" s="298"/>
      <c r="M7" s="298"/>
      <c r="N7" s="298"/>
      <c r="O7" s="298"/>
      <c r="P7" s="298"/>
      <c r="Q7" s="298"/>
      <c r="R7" s="298"/>
      <c r="S7" s="288"/>
      <c r="T7" s="288"/>
      <c r="U7" s="288"/>
      <c r="V7" s="289"/>
      <c r="W7" s="290"/>
      <c r="X7" s="295"/>
      <c r="Y7" s="295"/>
      <c r="Z7" s="295"/>
      <c r="AA7" s="1123"/>
      <c r="AB7" s="295"/>
      <c r="AC7" s="295"/>
      <c r="AD7" s="296"/>
      <c r="AE7" s="296"/>
      <c r="AF7" s="296"/>
      <c r="AG7" s="296"/>
      <c r="AH7" s="296"/>
      <c r="AI7" s="295"/>
      <c r="AJ7" s="295"/>
      <c r="AK7" s="295"/>
      <c r="AL7" s="282"/>
      <c r="AM7" s="282"/>
      <c r="AN7" s="282"/>
      <c r="AO7" s="282"/>
    </row>
    <row r="8" spans="1:42" s="1" customFormat="1" ht="28.5" customHeight="1" x14ac:dyDescent="0.25">
      <c r="A8" s="5"/>
      <c r="B8" s="10"/>
      <c r="C8" s="6"/>
      <c r="D8" s="6"/>
      <c r="E8" s="7"/>
      <c r="F8" s="1241" t="s">
        <v>26</v>
      </c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5"/>
      <c r="S8" s="10"/>
      <c r="T8" s="10"/>
      <c r="U8" s="10"/>
      <c r="V8" s="1242"/>
      <c r="W8" s="1242"/>
      <c r="X8" s="1242"/>
      <c r="Y8" s="405"/>
      <c r="Z8" s="405"/>
      <c r="AA8" s="1124"/>
      <c r="AB8" s="1243" t="s">
        <v>8</v>
      </c>
      <c r="AC8" s="1243"/>
      <c r="AD8" s="1243"/>
      <c r="AE8" s="1243"/>
      <c r="AF8" s="1243"/>
      <c r="AG8" s="1243"/>
      <c r="AH8" s="1243"/>
      <c r="AI8" s="1243"/>
      <c r="AJ8" s="1243"/>
      <c r="AK8" s="1243"/>
      <c r="AL8" s="1243"/>
      <c r="AM8" s="1243"/>
      <c r="AN8" s="1243"/>
      <c r="AO8" s="1243" t="s">
        <v>9</v>
      </c>
    </row>
    <row r="9" spans="1:42" s="1" customFormat="1" ht="28.5" customHeight="1" x14ac:dyDescent="0.25">
      <c r="A9" s="5"/>
      <c r="B9" s="10"/>
      <c r="C9" s="6"/>
      <c r="D9" s="6"/>
      <c r="E9" s="7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5"/>
      <c r="S9" s="10"/>
      <c r="T9" s="10"/>
      <c r="U9" s="10"/>
      <c r="V9" s="1242"/>
      <c r="W9" s="1242"/>
      <c r="X9" s="1243"/>
      <c r="Y9" s="404"/>
      <c r="Z9" s="404"/>
      <c r="AA9" s="1125"/>
      <c r="AB9" s="1244" t="s">
        <v>169</v>
      </c>
      <c r="AC9" s="8" t="s">
        <v>10</v>
      </c>
      <c r="AD9" s="10" t="s">
        <v>11</v>
      </c>
      <c r="AE9" s="10" t="s">
        <v>12</v>
      </c>
      <c r="AF9" s="8" t="s">
        <v>13</v>
      </c>
      <c r="AG9" s="10" t="s">
        <v>14</v>
      </c>
      <c r="AH9" s="10" t="s">
        <v>15</v>
      </c>
      <c r="AI9" s="8" t="s">
        <v>16</v>
      </c>
      <c r="AJ9" s="10" t="s">
        <v>17</v>
      </c>
      <c r="AK9" s="10" t="s">
        <v>18</v>
      </c>
      <c r="AL9" s="8" t="s">
        <v>19</v>
      </c>
      <c r="AM9" s="10" t="s">
        <v>20</v>
      </c>
      <c r="AN9" s="10" t="s">
        <v>21</v>
      </c>
      <c r="AO9" s="1243"/>
    </row>
    <row r="10" spans="1:42" s="1" customFormat="1" ht="69.75" customHeight="1" x14ac:dyDescent="0.25">
      <c r="A10" s="10" t="s">
        <v>25</v>
      </c>
      <c r="B10" s="10" t="s">
        <v>22</v>
      </c>
      <c r="C10" s="386" t="s">
        <v>24</v>
      </c>
      <c r="D10" s="386" t="s">
        <v>7</v>
      </c>
      <c r="E10" s="233" t="s">
        <v>0</v>
      </c>
      <c r="F10" s="8" t="s">
        <v>10</v>
      </c>
      <c r="G10" s="8" t="s">
        <v>11</v>
      </c>
      <c r="H10" s="8" t="s">
        <v>12</v>
      </c>
      <c r="I10" s="8" t="s">
        <v>13</v>
      </c>
      <c r="J10" s="8" t="s">
        <v>14</v>
      </c>
      <c r="K10" s="8" t="s">
        <v>15</v>
      </c>
      <c r="L10" s="8" t="s">
        <v>16</v>
      </c>
      <c r="M10" s="8" t="s">
        <v>17</v>
      </c>
      <c r="N10" s="8" t="s">
        <v>18</v>
      </c>
      <c r="O10" s="8" t="s">
        <v>19</v>
      </c>
      <c r="P10" s="8" t="s">
        <v>20</v>
      </c>
      <c r="Q10" s="8" t="s">
        <v>21</v>
      </c>
      <c r="R10" s="10" t="s">
        <v>5</v>
      </c>
      <c r="S10" s="10" t="s">
        <v>1</v>
      </c>
      <c r="T10" s="10" t="s">
        <v>4</v>
      </c>
      <c r="U10" s="10" t="s">
        <v>147</v>
      </c>
      <c r="V10" s="8" t="s">
        <v>2</v>
      </c>
      <c r="W10" s="10" t="s">
        <v>3</v>
      </c>
      <c r="X10" s="387" t="s">
        <v>6</v>
      </c>
      <c r="Y10" s="1192" t="s">
        <v>735</v>
      </c>
      <c r="Z10" s="1192" t="s">
        <v>736</v>
      </c>
      <c r="AA10" s="1193" t="s">
        <v>852</v>
      </c>
      <c r="AB10" s="1245"/>
      <c r="AC10" s="8" t="s">
        <v>23</v>
      </c>
      <c r="AD10" s="8" t="s">
        <v>23</v>
      </c>
      <c r="AE10" s="8" t="s">
        <v>23</v>
      </c>
      <c r="AF10" s="8" t="s">
        <v>23</v>
      </c>
      <c r="AG10" s="10" t="s">
        <v>23</v>
      </c>
      <c r="AH10" s="10" t="s">
        <v>23</v>
      </c>
      <c r="AI10" s="10" t="s">
        <v>23</v>
      </c>
      <c r="AJ10" s="10" t="s">
        <v>23</v>
      </c>
      <c r="AK10" s="10" t="s">
        <v>23</v>
      </c>
      <c r="AL10" s="10" t="s">
        <v>23</v>
      </c>
      <c r="AM10" s="10" t="s">
        <v>23</v>
      </c>
      <c r="AN10" s="10" t="s">
        <v>23</v>
      </c>
      <c r="AO10" s="44" t="s">
        <v>695</v>
      </c>
      <c r="AP10" s="44" t="s">
        <v>866</v>
      </c>
    </row>
    <row r="11" spans="1:42" s="1" customFormat="1" ht="81.75" customHeight="1" x14ac:dyDescent="0.25">
      <c r="A11" s="1220" t="s">
        <v>27</v>
      </c>
      <c r="B11" s="1222" t="s">
        <v>79</v>
      </c>
      <c r="C11" s="1222" t="s">
        <v>95</v>
      </c>
      <c r="D11" s="316" t="s">
        <v>84</v>
      </c>
      <c r="E11" s="317">
        <f t="shared" ref="E11:E26" si="0">+F11+G11+H11+I11+J11+K11+L11+M11+N11+O11+P11+Q11</f>
        <v>12</v>
      </c>
      <c r="F11" s="247">
        <v>1</v>
      </c>
      <c r="G11" s="247">
        <v>1</v>
      </c>
      <c r="H11" s="247">
        <v>1</v>
      </c>
      <c r="I11" s="247">
        <v>1</v>
      </c>
      <c r="J11" s="247">
        <v>1</v>
      </c>
      <c r="K11" s="247">
        <v>1</v>
      </c>
      <c r="L11" s="247">
        <v>1</v>
      </c>
      <c r="M11" s="247">
        <v>1</v>
      </c>
      <c r="N11" s="247">
        <v>1</v>
      </c>
      <c r="O11" s="247">
        <v>1</v>
      </c>
      <c r="P11" s="247">
        <v>1</v>
      </c>
      <c r="Q11" s="247">
        <v>1</v>
      </c>
      <c r="R11" s="1225" t="s">
        <v>81</v>
      </c>
      <c r="S11" s="250" t="s">
        <v>86</v>
      </c>
      <c r="T11" s="318" t="s">
        <v>87</v>
      </c>
      <c r="U11" s="315"/>
      <c r="V11" s="250" t="s">
        <v>88</v>
      </c>
      <c r="W11" s="318" t="s">
        <v>89</v>
      </c>
      <c r="X11" s="1065">
        <v>68400.009999999995</v>
      </c>
      <c r="Y11" s="1101">
        <v>0</v>
      </c>
      <c r="Z11" s="1101">
        <f t="shared" ref="Z11:Z16" si="1">+X11+Y11</f>
        <v>68400.009999999995</v>
      </c>
      <c r="AA11" s="1126"/>
      <c r="AB11" s="975"/>
      <c r="AC11" s="975">
        <f>+X11/12</f>
        <v>5700.0008333333326</v>
      </c>
      <c r="AD11" s="975">
        <v>5700.0008333333326</v>
      </c>
      <c r="AE11" s="975">
        <v>5700.0008333333326</v>
      </c>
      <c r="AF11" s="975">
        <v>5700.0008333333326</v>
      </c>
      <c r="AG11" s="975">
        <v>5700.0008333333326</v>
      </c>
      <c r="AH11" s="975">
        <v>5700.0008333333326</v>
      </c>
      <c r="AI11" s="975">
        <v>5700.0008333333326</v>
      </c>
      <c r="AJ11" s="975">
        <v>5700.0008333333326</v>
      </c>
      <c r="AK11" s="975">
        <v>5700.0008333333326</v>
      </c>
      <c r="AL11" s="975">
        <v>5700.0008333333326</v>
      </c>
      <c r="AM11" s="975">
        <v>5700.0008333333326</v>
      </c>
      <c r="AN11" s="975">
        <v>5700.0008333333326</v>
      </c>
      <c r="AO11" s="9">
        <f>+AB11+AD11+AE11+AF11+AG11+AH11+AI11++AJ11+AK11+AL11+AM11+AN11</f>
        <v>62700.009166666656</v>
      </c>
      <c r="AP11" s="982">
        <f>+X11</f>
        <v>68400.009999999995</v>
      </c>
    </row>
    <row r="12" spans="1:42" s="1" customFormat="1" ht="81.75" customHeight="1" x14ac:dyDescent="0.25">
      <c r="A12" s="1221"/>
      <c r="B12" s="1223"/>
      <c r="C12" s="1223"/>
      <c r="D12" s="316" t="s">
        <v>85</v>
      </c>
      <c r="E12" s="317">
        <f>+F12+G12+H12+I12+J12+K12+L12+M12+N12+O12+P12+Q12</f>
        <v>12</v>
      </c>
      <c r="F12" s="247">
        <v>1</v>
      </c>
      <c r="G12" s="247">
        <v>1</v>
      </c>
      <c r="H12" s="247">
        <v>1</v>
      </c>
      <c r="I12" s="247">
        <v>1</v>
      </c>
      <c r="J12" s="247">
        <v>1</v>
      </c>
      <c r="K12" s="247">
        <v>1</v>
      </c>
      <c r="L12" s="247">
        <v>1</v>
      </c>
      <c r="M12" s="247">
        <v>1</v>
      </c>
      <c r="N12" s="247">
        <v>1</v>
      </c>
      <c r="O12" s="247">
        <v>1</v>
      </c>
      <c r="P12" s="247">
        <v>1</v>
      </c>
      <c r="Q12" s="247">
        <v>1</v>
      </c>
      <c r="R12" s="1226"/>
      <c r="S12" s="250" t="s">
        <v>86</v>
      </c>
      <c r="T12" s="318" t="s">
        <v>87</v>
      </c>
      <c r="U12" s="315"/>
      <c r="V12" s="250" t="s">
        <v>82</v>
      </c>
      <c r="W12" s="318" t="s">
        <v>83</v>
      </c>
      <c r="X12" s="1066">
        <v>300000</v>
      </c>
      <c r="Y12" s="1102">
        <v>0</v>
      </c>
      <c r="Z12" s="1102">
        <f t="shared" si="1"/>
        <v>300000</v>
      </c>
      <c r="AA12" s="1127"/>
      <c r="AB12" s="261"/>
      <c r="AC12" s="261">
        <f>+$X$12/12</f>
        <v>25000</v>
      </c>
      <c r="AD12" s="261">
        <f t="shared" ref="AD12:AN12" si="2">+$X$12/12</f>
        <v>25000</v>
      </c>
      <c r="AE12" s="261">
        <f t="shared" si="2"/>
        <v>25000</v>
      </c>
      <c r="AF12" s="261">
        <f t="shared" si="2"/>
        <v>25000</v>
      </c>
      <c r="AG12" s="261">
        <f t="shared" si="2"/>
        <v>25000</v>
      </c>
      <c r="AH12" s="261">
        <f t="shared" si="2"/>
        <v>25000</v>
      </c>
      <c r="AI12" s="261">
        <f t="shared" si="2"/>
        <v>25000</v>
      </c>
      <c r="AJ12" s="261">
        <f t="shared" si="2"/>
        <v>25000</v>
      </c>
      <c r="AK12" s="261">
        <f t="shared" si="2"/>
        <v>25000</v>
      </c>
      <c r="AL12" s="261">
        <f t="shared" si="2"/>
        <v>25000</v>
      </c>
      <c r="AM12" s="261">
        <f t="shared" si="2"/>
        <v>25000</v>
      </c>
      <c r="AN12" s="261">
        <f t="shared" si="2"/>
        <v>25000</v>
      </c>
      <c r="AO12" s="9">
        <f>SUBTOTAL(9,AB12:AN12)</f>
        <v>300000</v>
      </c>
      <c r="AP12" s="983"/>
    </row>
    <row r="13" spans="1:42" s="1" customFormat="1" ht="81.75" customHeight="1" x14ac:dyDescent="0.25">
      <c r="A13" s="1221"/>
      <c r="B13" s="1223"/>
      <c r="C13" s="1223"/>
      <c r="D13" s="316" t="s">
        <v>869</v>
      </c>
      <c r="E13" s="317">
        <v>12</v>
      </c>
      <c r="F13" s="247">
        <v>1</v>
      </c>
      <c r="G13" s="247">
        <v>1</v>
      </c>
      <c r="H13" s="247">
        <v>1</v>
      </c>
      <c r="I13" s="247">
        <v>1</v>
      </c>
      <c r="J13" s="247">
        <v>1</v>
      </c>
      <c r="K13" s="247">
        <v>1</v>
      </c>
      <c r="L13" s="247">
        <v>1</v>
      </c>
      <c r="M13" s="247">
        <v>1</v>
      </c>
      <c r="N13" s="247">
        <v>1</v>
      </c>
      <c r="O13" s="247">
        <v>1</v>
      </c>
      <c r="P13" s="247">
        <v>1</v>
      </c>
      <c r="Q13" s="247">
        <v>1</v>
      </c>
      <c r="R13" s="1226"/>
      <c r="S13" s="250" t="s">
        <v>86</v>
      </c>
      <c r="T13" s="318" t="s">
        <v>92</v>
      </c>
      <c r="U13" s="315"/>
      <c r="V13" s="250" t="s">
        <v>303</v>
      </c>
      <c r="W13" s="318" t="s">
        <v>324</v>
      </c>
      <c r="X13" s="1066">
        <v>2000</v>
      </c>
      <c r="Y13" s="1102">
        <f>+X13*0.12</f>
        <v>240</v>
      </c>
      <c r="Z13" s="1102">
        <f t="shared" si="1"/>
        <v>2240</v>
      </c>
      <c r="AA13" s="1127"/>
      <c r="AB13" s="261"/>
      <c r="AC13" s="261"/>
      <c r="AD13" s="261"/>
      <c r="AE13" s="261"/>
      <c r="AF13" s="261">
        <f>+X13</f>
        <v>2000</v>
      </c>
      <c r="AG13" s="261"/>
      <c r="AH13" s="261"/>
      <c r="AI13" s="261"/>
      <c r="AJ13" s="261"/>
      <c r="AK13" s="261"/>
      <c r="AL13" s="261"/>
      <c r="AM13" s="261"/>
      <c r="AN13" s="261"/>
      <c r="AO13" s="9">
        <f>SUM(AC13:AN13)</f>
        <v>2000</v>
      </c>
      <c r="AP13" s="983"/>
    </row>
    <row r="14" spans="1:42" s="1" customFormat="1" ht="81.75" customHeight="1" x14ac:dyDescent="0.25">
      <c r="A14" s="1221"/>
      <c r="B14" s="1224"/>
      <c r="C14" s="1224"/>
      <c r="D14" s="389" t="s">
        <v>717</v>
      </c>
      <c r="E14" s="317">
        <f t="shared" si="0"/>
        <v>12</v>
      </c>
      <c r="F14" s="247">
        <v>1</v>
      </c>
      <c r="G14" s="247">
        <v>1</v>
      </c>
      <c r="H14" s="247">
        <v>1</v>
      </c>
      <c r="I14" s="247">
        <v>1</v>
      </c>
      <c r="J14" s="247">
        <v>1</v>
      </c>
      <c r="K14" s="247">
        <v>1</v>
      </c>
      <c r="L14" s="247">
        <v>1</v>
      </c>
      <c r="M14" s="247">
        <v>1</v>
      </c>
      <c r="N14" s="247">
        <v>1</v>
      </c>
      <c r="O14" s="247">
        <v>1</v>
      </c>
      <c r="P14" s="247">
        <v>1</v>
      </c>
      <c r="Q14" s="247">
        <v>1</v>
      </c>
      <c r="R14" s="1226"/>
      <c r="S14" s="250" t="s">
        <v>86</v>
      </c>
      <c r="T14" s="318" t="s">
        <v>87</v>
      </c>
      <c r="U14" s="315"/>
      <c r="V14" s="250" t="s">
        <v>28</v>
      </c>
      <c r="W14" s="318" t="s">
        <v>38</v>
      </c>
      <c r="X14" s="1066">
        <f>107972.67+18779.81</f>
        <v>126752.48</v>
      </c>
      <c r="Y14" s="1102">
        <v>0</v>
      </c>
      <c r="Z14" s="1102">
        <f t="shared" si="1"/>
        <v>126752.48</v>
      </c>
      <c r="AA14" s="1127" t="s">
        <v>825</v>
      </c>
      <c r="AB14" s="261"/>
      <c r="AC14" s="261">
        <f>+Y14/12</f>
        <v>0</v>
      </c>
      <c r="AD14" s="320">
        <v>8997.7224999999999</v>
      </c>
      <c r="AE14" s="320">
        <v>8997.7224999999999</v>
      </c>
      <c r="AF14" s="321">
        <v>8997.7224999999999</v>
      </c>
      <c r="AG14" s="320">
        <v>8997.7224999999999</v>
      </c>
      <c r="AH14" s="320">
        <v>8997.7224999999999</v>
      </c>
      <c r="AI14" s="321">
        <v>8997.7224999999999</v>
      </c>
      <c r="AJ14" s="320">
        <v>8997.7224999999999</v>
      </c>
      <c r="AK14" s="320">
        <v>8997.7224999999999</v>
      </c>
      <c r="AL14" s="321">
        <v>8997.7224999999999</v>
      </c>
      <c r="AM14" s="320">
        <v>8997.7224999999999</v>
      </c>
      <c r="AN14" s="320">
        <v>8997.7224999999999</v>
      </c>
      <c r="AO14" s="9">
        <f t="shared" ref="AO14:AO20" si="3">+AB14+AD14+AE14+AF14+AG14+AH14+AI14++AJ14+AK14+AL14+AM14+AN14</f>
        <v>98974.947500000024</v>
      </c>
      <c r="AP14" s="978">
        <f>SUM(X14+X15+X16+X18+X301+X302)</f>
        <v>912857</v>
      </c>
    </row>
    <row r="15" spans="1:42" s="485" customFormat="1" ht="91.5" customHeight="1" x14ac:dyDescent="0.25">
      <c r="A15" s="1221"/>
      <c r="B15" s="1893" t="s">
        <v>33</v>
      </c>
      <c r="C15" s="1232" t="s">
        <v>713</v>
      </c>
      <c r="D15" s="476" t="s">
        <v>35</v>
      </c>
      <c r="E15" s="477">
        <f t="shared" si="0"/>
        <v>12</v>
      </c>
      <c r="F15" s="478">
        <v>1</v>
      </c>
      <c r="G15" s="478">
        <v>1</v>
      </c>
      <c r="H15" s="478">
        <v>1</v>
      </c>
      <c r="I15" s="478">
        <v>1</v>
      </c>
      <c r="J15" s="478">
        <v>1</v>
      </c>
      <c r="K15" s="478">
        <v>1</v>
      </c>
      <c r="L15" s="478">
        <v>1</v>
      </c>
      <c r="M15" s="478">
        <v>1</v>
      </c>
      <c r="N15" s="478">
        <v>1</v>
      </c>
      <c r="O15" s="478">
        <v>1</v>
      </c>
      <c r="P15" s="478">
        <v>1</v>
      </c>
      <c r="Q15" s="478">
        <v>1</v>
      </c>
      <c r="R15" s="1226"/>
      <c r="S15" s="479" t="s">
        <v>36</v>
      </c>
      <c r="T15" s="480" t="s">
        <v>37</v>
      </c>
      <c r="U15" s="479"/>
      <c r="V15" s="479" t="s">
        <v>28</v>
      </c>
      <c r="W15" s="480" t="s">
        <v>38</v>
      </c>
      <c r="X15" s="1067">
        <v>697019.52</v>
      </c>
      <c r="Y15" s="1103">
        <f>+X15*0.12</f>
        <v>83642.342399999994</v>
      </c>
      <c r="Z15" s="1103">
        <f t="shared" si="1"/>
        <v>780661.86239999998</v>
      </c>
      <c r="AA15" s="1128"/>
      <c r="AB15" s="482"/>
      <c r="AC15" s="482"/>
      <c r="AD15" s="483">
        <f>+X15</f>
        <v>697019.52</v>
      </c>
      <c r="AE15" s="483"/>
      <c r="AF15" s="482"/>
      <c r="AG15" s="483"/>
      <c r="AH15" s="483"/>
      <c r="AI15" s="482"/>
      <c r="AJ15" s="483"/>
      <c r="AK15" s="483"/>
      <c r="AL15" s="482"/>
      <c r="AM15" s="483"/>
      <c r="AN15" s="483"/>
      <c r="AO15" s="985">
        <f t="shared" si="3"/>
        <v>697019.52</v>
      </c>
      <c r="AP15" s="984"/>
    </row>
    <row r="16" spans="1:42" s="485" customFormat="1" ht="91.5" customHeight="1" x14ac:dyDescent="0.25">
      <c r="A16" s="1221"/>
      <c r="B16" s="1229"/>
      <c r="C16" s="1233"/>
      <c r="D16" s="476" t="s">
        <v>730</v>
      </c>
      <c r="E16" s="477">
        <f>+F16+G16+H16+I16+J16+K16+L16+M16+N16+O16+P16+Q16</f>
        <v>12</v>
      </c>
      <c r="F16" s="478">
        <v>1</v>
      </c>
      <c r="G16" s="478">
        <v>1</v>
      </c>
      <c r="H16" s="478">
        <v>1</v>
      </c>
      <c r="I16" s="478">
        <v>1</v>
      </c>
      <c r="J16" s="478">
        <v>1</v>
      </c>
      <c r="K16" s="478">
        <v>1</v>
      </c>
      <c r="L16" s="478">
        <v>1</v>
      </c>
      <c r="M16" s="478">
        <v>1</v>
      </c>
      <c r="N16" s="478">
        <v>1</v>
      </c>
      <c r="O16" s="478">
        <v>1</v>
      </c>
      <c r="P16" s="478">
        <v>1</v>
      </c>
      <c r="Q16" s="478">
        <v>1</v>
      </c>
      <c r="R16" s="1226"/>
      <c r="S16" s="479" t="s">
        <v>86</v>
      </c>
      <c r="T16" s="480" t="s">
        <v>37</v>
      </c>
      <c r="U16" s="479"/>
      <c r="V16" s="479" t="s">
        <v>28</v>
      </c>
      <c r="W16" s="480" t="s">
        <v>38</v>
      </c>
      <c r="X16" s="1067">
        <v>20460</v>
      </c>
      <c r="Y16" s="1103">
        <f>+X16*0.12</f>
        <v>2455.1999999999998</v>
      </c>
      <c r="Z16" s="1103">
        <f t="shared" si="1"/>
        <v>22915.200000000001</v>
      </c>
      <c r="AA16" s="1129">
        <v>44166</v>
      </c>
      <c r="AB16" s="482"/>
      <c r="AC16" s="482"/>
      <c r="AD16" s="483"/>
      <c r="AE16" s="483"/>
      <c r="AF16" s="482"/>
      <c r="AG16" s="483"/>
      <c r="AH16" s="483"/>
      <c r="AI16" s="482"/>
      <c r="AJ16" s="483"/>
      <c r="AK16" s="483">
        <f>+X16</f>
        <v>20460</v>
      </c>
      <c r="AL16" s="482"/>
      <c r="AM16" s="483"/>
      <c r="AN16" s="483"/>
      <c r="AO16" s="985">
        <f t="shared" si="3"/>
        <v>20460</v>
      </c>
    </row>
    <row r="17" spans="1:42" s="485" customFormat="1" ht="54" hidden="1" customHeight="1" x14ac:dyDescent="0.25">
      <c r="A17" s="1221"/>
      <c r="B17" s="1230"/>
      <c r="C17" s="1233"/>
      <c r="D17" s="981" t="s">
        <v>835</v>
      </c>
      <c r="E17" s="1061">
        <f t="shared" si="0"/>
        <v>1</v>
      </c>
      <c r="F17" s="1062"/>
      <c r="G17" s="1062"/>
      <c r="H17" s="1062"/>
      <c r="I17" s="1062">
        <v>1</v>
      </c>
      <c r="J17" s="1062"/>
      <c r="K17" s="1062"/>
      <c r="L17" s="1062"/>
      <c r="M17" s="1062"/>
      <c r="N17" s="1062"/>
      <c r="O17" s="1062"/>
      <c r="P17" s="1062"/>
      <c r="Q17" s="1062"/>
      <c r="R17" s="1226"/>
      <c r="S17" s="1109" t="s">
        <v>66</v>
      </c>
      <c r="T17" s="1110" t="s">
        <v>37</v>
      </c>
      <c r="U17" s="1109"/>
      <c r="V17" s="1109" t="s">
        <v>65</v>
      </c>
      <c r="W17" s="1110" t="s">
        <v>111</v>
      </c>
      <c r="X17" s="1111">
        <v>400000</v>
      </c>
      <c r="Y17" s="1112">
        <f t="shared" ref="Y17:Y20" si="4">+X17*0.12</f>
        <v>48000</v>
      </c>
      <c r="Z17" s="1112">
        <f t="shared" ref="Z17:Z20" si="5">+X17+Y17</f>
        <v>448000</v>
      </c>
      <c r="AA17" s="1130" t="s">
        <v>836</v>
      </c>
      <c r="AB17" s="482"/>
      <c r="AC17" s="482"/>
      <c r="AD17" s="483"/>
      <c r="AE17" s="483"/>
      <c r="AF17" s="482">
        <f>+X17</f>
        <v>400000</v>
      </c>
      <c r="AG17" s="483"/>
      <c r="AH17" s="483"/>
      <c r="AI17" s="482"/>
      <c r="AJ17" s="483"/>
      <c r="AK17" s="483"/>
      <c r="AL17" s="482"/>
      <c r="AM17" s="483"/>
      <c r="AN17" s="483"/>
      <c r="AO17" s="484">
        <f t="shared" si="3"/>
        <v>400000</v>
      </c>
      <c r="AP17" s="982">
        <f>SUM(X47+X81++X116+X144+X181+X247+X289++X320)</f>
        <v>371696.97</v>
      </c>
    </row>
    <row r="18" spans="1:42" s="485" customFormat="1" ht="91.5" customHeight="1" x14ac:dyDescent="0.25">
      <c r="A18" s="1221"/>
      <c r="B18" s="1229"/>
      <c r="C18" s="1233"/>
      <c r="D18" s="476" t="s">
        <v>826</v>
      </c>
      <c r="E18" s="477">
        <f t="shared" si="0"/>
        <v>12</v>
      </c>
      <c r="F18" s="478">
        <v>1</v>
      </c>
      <c r="G18" s="478">
        <v>1</v>
      </c>
      <c r="H18" s="478">
        <v>1</v>
      </c>
      <c r="I18" s="478">
        <v>1</v>
      </c>
      <c r="J18" s="478">
        <v>1</v>
      </c>
      <c r="K18" s="478">
        <v>1</v>
      </c>
      <c r="L18" s="478">
        <v>1</v>
      </c>
      <c r="M18" s="478">
        <v>1</v>
      </c>
      <c r="N18" s="478">
        <v>1</v>
      </c>
      <c r="O18" s="478">
        <v>1</v>
      </c>
      <c r="P18" s="478">
        <v>1</v>
      </c>
      <c r="Q18" s="478">
        <v>1</v>
      </c>
      <c r="R18" s="1226"/>
      <c r="S18" s="479" t="s">
        <v>36</v>
      </c>
      <c r="T18" s="480" t="s">
        <v>37</v>
      </c>
      <c r="U18" s="479"/>
      <c r="V18" s="479" t="s">
        <v>28</v>
      </c>
      <c r="W18" s="480" t="s">
        <v>38</v>
      </c>
      <c r="X18" s="1067">
        <v>15000</v>
      </c>
      <c r="Y18" s="1103">
        <f>+X18*0.12</f>
        <v>1800</v>
      </c>
      <c r="Z18" s="1103">
        <f>+X18+Y18</f>
        <v>16800</v>
      </c>
      <c r="AA18" s="1129">
        <v>43877</v>
      </c>
      <c r="AB18" s="482"/>
      <c r="AC18" s="482"/>
      <c r="AD18" s="483">
        <f>+X18</f>
        <v>15000</v>
      </c>
      <c r="AE18" s="483"/>
      <c r="AF18" s="482"/>
      <c r="AG18" s="483"/>
      <c r="AH18" s="483"/>
      <c r="AI18" s="482"/>
      <c r="AJ18" s="483"/>
      <c r="AK18" s="483"/>
      <c r="AL18" s="482"/>
      <c r="AM18" s="483"/>
      <c r="AN18" s="483"/>
      <c r="AO18" s="1037">
        <f t="shared" si="3"/>
        <v>15000</v>
      </c>
    </row>
    <row r="19" spans="1:42" s="485" customFormat="1" ht="91.5" customHeight="1" x14ac:dyDescent="0.25">
      <c r="A19" s="1221"/>
      <c r="B19" s="1229"/>
      <c r="C19" s="1233"/>
      <c r="D19" s="491" t="s">
        <v>843</v>
      </c>
      <c r="E19" s="477">
        <f t="shared" si="0"/>
        <v>6</v>
      </c>
      <c r="F19" s="478">
        <v>1</v>
      </c>
      <c r="G19" s="478">
        <v>1</v>
      </c>
      <c r="H19" s="478">
        <v>1</v>
      </c>
      <c r="I19" s="478">
        <v>1</v>
      </c>
      <c r="J19" s="478">
        <v>1</v>
      </c>
      <c r="K19" s="478"/>
      <c r="L19" s="478"/>
      <c r="M19" s="478">
        <v>1</v>
      </c>
      <c r="N19" s="478"/>
      <c r="O19" s="478"/>
      <c r="P19" s="478"/>
      <c r="Q19" s="478"/>
      <c r="R19" s="1226"/>
      <c r="S19" s="479" t="s">
        <v>36</v>
      </c>
      <c r="T19" s="480" t="s">
        <v>37</v>
      </c>
      <c r="U19" s="479"/>
      <c r="V19" s="479" t="s">
        <v>40</v>
      </c>
      <c r="W19" s="491" t="s">
        <v>41</v>
      </c>
      <c r="X19" s="1067">
        <v>12000</v>
      </c>
      <c r="Y19" s="1103">
        <f t="shared" si="4"/>
        <v>1440</v>
      </c>
      <c r="Z19" s="1103">
        <f t="shared" si="5"/>
        <v>13440</v>
      </c>
      <c r="AA19" s="1128" t="s">
        <v>744</v>
      </c>
      <c r="AB19" s="491"/>
      <c r="AC19" s="491"/>
      <c r="AD19" s="491"/>
      <c r="AE19" s="492">
        <f>+X19</f>
        <v>12000</v>
      </c>
      <c r="AF19" s="492"/>
      <c r="AG19" s="491"/>
      <c r="AH19" s="491"/>
      <c r="AI19" s="491"/>
      <c r="AJ19" s="492"/>
      <c r="AK19" s="492"/>
      <c r="AL19" s="492"/>
      <c r="AM19" s="491"/>
      <c r="AN19" s="1032"/>
      <c r="AO19" s="1040">
        <f t="shared" si="3"/>
        <v>12000</v>
      </c>
      <c r="AP19" s="1035">
        <f>SUM(X19+X20+X312+X315)</f>
        <v>42000</v>
      </c>
    </row>
    <row r="20" spans="1:42" s="485" customFormat="1" ht="91.5" customHeight="1" x14ac:dyDescent="0.25">
      <c r="A20" s="1221"/>
      <c r="B20" s="1229"/>
      <c r="C20" s="1233"/>
      <c r="D20" s="491" t="s">
        <v>841</v>
      </c>
      <c r="E20" s="477">
        <v>1</v>
      </c>
      <c r="F20" s="478"/>
      <c r="G20" s="478"/>
      <c r="H20" s="478">
        <v>1</v>
      </c>
      <c r="I20" s="478"/>
      <c r="J20" s="478"/>
      <c r="K20" s="478"/>
      <c r="L20" s="478"/>
      <c r="M20" s="478"/>
      <c r="N20" s="478"/>
      <c r="O20" s="478"/>
      <c r="P20" s="478"/>
      <c r="Q20" s="478"/>
      <c r="R20" s="1226"/>
      <c r="S20" s="479"/>
      <c r="T20" s="480" t="s">
        <v>37</v>
      </c>
      <c r="U20" s="479"/>
      <c r="V20" s="479" t="s">
        <v>40</v>
      </c>
      <c r="W20" s="491" t="s">
        <v>41</v>
      </c>
      <c r="X20" s="1067">
        <v>30000</v>
      </c>
      <c r="Y20" s="1103">
        <f t="shared" si="4"/>
        <v>3600</v>
      </c>
      <c r="Z20" s="1103">
        <f t="shared" si="5"/>
        <v>33600</v>
      </c>
      <c r="AA20" s="1128" t="s">
        <v>842</v>
      </c>
      <c r="AB20" s="491"/>
      <c r="AC20" s="491"/>
      <c r="AD20" s="491"/>
      <c r="AE20" s="492">
        <f>+X20</f>
        <v>30000</v>
      </c>
      <c r="AF20" s="492"/>
      <c r="AG20" s="491"/>
      <c r="AH20" s="491"/>
      <c r="AI20" s="491"/>
      <c r="AJ20" s="492"/>
      <c r="AK20" s="492"/>
      <c r="AL20" s="492"/>
      <c r="AM20" s="491"/>
      <c r="AN20" s="1032"/>
      <c r="AO20" s="1040">
        <f t="shared" si="3"/>
        <v>30000</v>
      </c>
      <c r="AP20" s="1036"/>
    </row>
    <row r="21" spans="1:42" s="494" customFormat="1" ht="91.5" customHeight="1" x14ac:dyDescent="0.25">
      <c r="A21" s="1221"/>
      <c r="B21" s="1229"/>
      <c r="C21" s="1233"/>
      <c r="D21" s="491" t="s">
        <v>833</v>
      </c>
      <c r="E21" s="477">
        <f t="shared" si="0"/>
        <v>12</v>
      </c>
      <c r="F21" s="478">
        <v>1</v>
      </c>
      <c r="G21" s="478">
        <v>1</v>
      </c>
      <c r="H21" s="478">
        <v>1</v>
      </c>
      <c r="I21" s="478">
        <v>1</v>
      </c>
      <c r="J21" s="478">
        <v>1</v>
      </c>
      <c r="K21" s="478">
        <v>1</v>
      </c>
      <c r="L21" s="478">
        <v>1</v>
      </c>
      <c r="M21" s="478">
        <v>1</v>
      </c>
      <c r="N21" s="478">
        <v>1</v>
      </c>
      <c r="O21" s="478">
        <v>1</v>
      </c>
      <c r="P21" s="478">
        <v>1</v>
      </c>
      <c r="Q21" s="478">
        <v>1</v>
      </c>
      <c r="R21" s="1226"/>
      <c r="S21" s="479" t="s">
        <v>36</v>
      </c>
      <c r="T21" s="480" t="s">
        <v>43</v>
      </c>
      <c r="U21" s="479"/>
      <c r="V21" s="479" t="s">
        <v>44</v>
      </c>
      <c r="W21" s="491" t="s">
        <v>45</v>
      </c>
      <c r="X21" s="1068">
        <v>300000</v>
      </c>
      <c r="Y21" s="1104">
        <f>+X21*0.12</f>
        <v>36000</v>
      </c>
      <c r="Z21" s="1104">
        <f>+X21+Y21</f>
        <v>336000</v>
      </c>
      <c r="AA21" s="1131" t="s">
        <v>737</v>
      </c>
      <c r="AB21" s="492"/>
      <c r="AC21" s="492"/>
      <c r="AD21" s="497">
        <f>+X21</f>
        <v>300000</v>
      </c>
      <c r="AE21" s="497"/>
      <c r="AF21" s="497"/>
      <c r="AG21" s="497"/>
      <c r="AH21" s="497"/>
      <c r="AI21" s="497"/>
      <c r="AJ21" s="497"/>
      <c r="AK21" s="497"/>
      <c r="AL21" s="492"/>
      <c r="AM21" s="497"/>
      <c r="AN21" s="497"/>
      <c r="AO21" s="1037">
        <f>+AB21+AD21+AE21+AF21+AG21+AH21+AI21++AJ21+AK21+AL21+AM21+AN21</f>
        <v>300000</v>
      </c>
      <c r="AP21" s="988">
        <f>+X21+X28+X314</f>
        <v>302000</v>
      </c>
    </row>
    <row r="22" spans="1:42" s="485" customFormat="1" ht="91.5" hidden="1" customHeight="1" x14ac:dyDescent="0.25">
      <c r="A22" s="1221"/>
      <c r="B22" s="1229"/>
      <c r="C22" s="1233"/>
      <c r="D22" s="498" t="s">
        <v>42</v>
      </c>
      <c r="E22" s="477">
        <f t="shared" si="0"/>
        <v>12</v>
      </c>
      <c r="F22" s="478">
        <v>1</v>
      </c>
      <c r="G22" s="478">
        <v>1</v>
      </c>
      <c r="H22" s="478">
        <v>1</v>
      </c>
      <c r="I22" s="478">
        <v>1</v>
      </c>
      <c r="J22" s="478">
        <v>1</v>
      </c>
      <c r="K22" s="478">
        <v>1</v>
      </c>
      <c r="L22" s="478">
        <v>1</v>
      </c>
      <c r="M22" s="478">
        <v>1</v>
      </c>
      <c r="N22" s="478">
        <v>1</v>
      </c>
      <c r="O22" s="478">
        <v>1</v>
      </c>
      <c r="P22" s="478">
        <v>1</v>
      </c>
      <c r="Q22" s="478">
        <v>1</v>
      </c>
      <c r="R22" s="1226"/>
      <c r="S22" s="479" t="s">
        <v>36</v>
      </c>
      <c r="T22" s="487" t="s">
        <v>43</v>
      </c>
      <c r="U22" s="717"/>
      <c r="V22" s="717" t="s">
        <v>40</v>
      </c>
      <c r="W22" s="498" t="s">
        <v>97</v>
      </c>
      <c r="X22" s="1069">
        <v>62000</v>
      </c>
      <c r="Y22" s="1106"/>
      <c r="Z22" s="1106"/>
      <c r="AA22" s="1132" t="s">
        <v>747</v>
      </c>
      <c r="AB22" s="491"/>
      <c r="AC22" s="491"/>
      <c r="AD22" s="491"/>
      <c r="AE22" s="491"/>
      <c r="AF22" s="491"/>
      <c r="AG22" s="492"/>
      <c r="AH22" s="491"/>
      <c r="AI22" s="491"/>
      <c r="AJ22" s="492"/>
      <c r="AK22" s="491"/>
      <c r="AL22" s="491"/>
      <c r="AM22" s="491"/>
      <c r="AN22" s="1032"/>
      <c r="AO22" s="1040">
        <f t="shared" ref="AO22" si="6">+AB22+AD22+AE22+AF22+AG22+AH22+AI22++AJ22+AK22+AL22+AM22+AN22</f>
        <v>0</v>
      </c>
      <c r="AP22" s="1036"/>
    </row>
    <row r="23" spans="1:42" s="485" customFormat="1" ht="91.5" hidden="1" customHeight="1" x14ac:dyDescent="0.25">
      <c r="A23" s="1221"/>
      <c r="B23" s="1230"/>
      <c r="C23" s="1233"/>
      <c r="D23" s="491" t="s">
        <v>46</v>
      </c>
      <c r="E23" s="477">
        <f t="shared" si="0"/>
        <v>1</v>
      </c>
      <c r="F23" s="491"/>
      <c r="G23" s="479"/>
      <c r="H23" s="479">
        <v>1</v>
      </c>
      <c r="I23" s="479"/>
      <c r="J23" s="479"/>
      <c r="K23" s="479"/>
      <c r="L23" s="479"/>
      <c r="M23" s="479"/>
      <c r="N23" s="479"/>
      <c r="O23" s="491"/>
      <c r="P23" s="491"/>
      <c r="Q23" s="491"/>
      <c r="R23" s="1226"/>
      <c r="S23" s="479" t="s">
        <v>36</v>
      </c>
      <c r="T23" s="1110" t="s">
        <v>50</v>
      </c>
      <c r="U23" s="1109"/>
      <c r="V23" s="1109" t="s">
        <v>47</v>
      </c>
      <c r="W23" s="1113" t="s">
        <v>48</v>
      </c>
      <c r="X23" s="1118">
        <v>50000</v>
      </c>
      <c r="Y23" s="1119">
        <f>+X23*0.12</f>
        <v>6000</v>
      </c>
      <c r="Z23" s="1119">
        <f>+X23+Y23</f>
        <v>56000</v>
      </c>
      <c r="AA23" s="1130" t="s">
        <v>847</v>
      </c>
      <c r="AB23" s="492"/>
      <c r="AC23" s="492"/>
      <c r="AD23" s="492">
        <f>+X23</f>
        <v>50000</v>
      </c>
      <c r="AE23" s="492"/>
      <c r="AF23" s="492"/>
      <c r="AG23" s="491"/>
      <c r="AH23" s="491"/>
      <c r="AI23" s="491"/>
      <c r="AJ23" s="491"/>
      <c r="AK23" s="492">
        <f>+X23</f>
        <v>50000</v>
      </c>
      <c r="AL23" s="491"/>
      <c r="AM23" s="491"/>
      <c r="AN23" s="491"/>
      <c r="AO23" s="1039">
        <f>+AB23+AD23+AE23+AF23+AG23+AH23+AI23++AJ23+AK23+AL23+AM23+AN23</f>
        <v>100000</v>
      </c>
      <c r="AP23" s="982">
        <f>SUM(X24+X334)</f>
        <v>550000</v>
      </c>
    </row>
    <row r="24" spans="1:42" s="485" customFormat="1" ht="91.5" customHeight="1" x14ac:dyDescent="0.25">
      <c r="A24" s="1221"/>
      <c r="B24" s="1230"/>
      <c r="C24" s="1233"/>
      <c r="D24" s="491" t="s">
        <v>745</v>
      </c>
      <c r="E24" s="477">
        <v>1</v>
      </c>
      <c r="F24" s="491"/>
      <c r="G24" s="479"/>
      <c r="H24" s="479"/>
      <c r="I24" s="479">
        <v>1</v>
      </c>
      <c r="J24" s="479"/>
      <c r="K24" s="479"/>
      <c r="L24" s="479"/>
      <c r="M24" s="479"/>
      <c r="N24" s="479">
        <v>1</v>
      </c>
      <c r="O24" s="491"/>
      <c r="P24" s="491"/>
      <c r="Q24" s="491"/>
      <c r="R24" s="1226"/>
      <c r="S24" s="479" t="s">
        <v>36</v>
      </c>
      <c r="T24" s="480" t="s">
        <v>50</v>
      </c>
      <c r="U24" s="479"/>
      <c r="V24" s="479" t="s">
        <v>47</v>
      </c>
      <c r="W24" s="491" t="s">
        <v>48</v>
      </c>
      <c r="X24" s="1068">
        <v>50000</v>
      </c>
      <c r="Y24" s="1104">
        <f>+X24*0.12</f>
        <v>6000</v>
      </c>
      <c r="Z24" s="1104">
        <f>+X24+Y24</f>
        <v>56000</v>
      </c>
      <c r="AA24" s="1131"/>
      <c r="AB24" s="492"/>
      <c r="AC24" s="492"/>
      <c r="AD24" s="492">
        <f>+X24</f>
        <v>50000</v>
      </c>
      <c r="AE24" s="492"/>
      <c r="AF24" s="492"/>
      <c r="AG24" s="492"/>
      <c r="AH24" s="491"/>
      <c r="AI24" s="491"/>
      <c r="AJ24" s="491"/>
      <c r="AK24" s="492"/>
      <c r="AL24" s="491"/>
      <c r="AM24" s="491"/>
      <c r="AN24" s="491"/>
      <c r="AO24" s="484">
        <f>+AB24+AD24+AE24+AF24+AG24+AH24+AI24++AJ24+AK24+AL24+AM24+AN24</f>
        <v>50000</v>
      </c>
    </row>
    <row r="25" spans="1:42" s="485" customFormat="1" ht="91.5" hidden="1" customHeight="1" x14ac:dyDescent="0.25">
      <c r="A25" s="1221"/>
      <c r="B25" s="1230"/>
      <c r="C25" s="1233"/>
      <c r="D25" s="498" t="s">
        <v>748</v>
      </c>
      <c r="E25" s="477">
        <v>1</v>
      </c>
      <c r="F25" s="491"/>
      <c r="G25" s="479"/>
      <c r="H25" s="479"/>
      <c r="I25" s="479"/>
      <c r="J25" s="479"/>
      <c r="K25" s="479"/>
      <c r="L25" s="479"/>
      <c r="M25" s="479"/>
      <c r="N25" s="502">
        <f>+E25</f>
        <v>1</v>
      </c>
      <c r="O25" s="491"/>
      <c r="P25" s="491"/>
      <c r="Q25" s="491"/>
      <c r="R25" s="1226"/>
      <c r="S25" s="479" t="s">
        <v>36</v>
      </c>
      <c r="T25" s="480" t="s">
        <v>50</v>
      </c>
      <c r="U25" s="717"/>
      <c r="V25" s="717" t="s">
        <v>47</v>
      </c>
      <c r="W25" s="498" t="s">
        <v>48</v>
      </c>
      <c r="X25" s="1069">
        <v>150000</v>
      </c>
      <c r="Y25" s="1106"/>
      <c r="Z25" s="1106"/>
      <c r="AA25" s="1132" t="s">
        <v>848</v>
      </c>
      <c r="AB25" s="492"/>
      <c r="AC25" s="492"/>
      <c r="AD25" s="492"/>
      <c r="AE25" s="492"/>
      <c r="AF25" s="492"/>
      <c r="AG25" s="492"/>
      <c r="AH25" s="491"/>
      <c r="AI25" s="491"/>
      <c r="AJ25" s="491"/>
      <c r="AK25" s="492"/>
      <c r="AL25" s="491"/>
      <c r="AM25" s="491"/>
      <c r="AN25" s="491"/>
      <c r="AO25" s="484"/>
    </row>
    <row r="26" spans="1:42" s="485" customFormat="1" ht="91.5" customHeight="1" x14ac:dyDescent="0.25">
      <c r="A26" s="1221"/>
      <c r="B26" s="1231"/>
      <c r="C26" s="1234"/>
      <c r="D26" s="491" t="s">
        <v>114</v>
      </c>
      <c r="E26" s="477">
        <f t="shared" si="0"/>
        <v>1</v>
      </c>
      <c r="F26" s="491"/>
      <c r="G26" s="479"/>
      <c r="H26" s="479">
        <v>1</v>
      </c>
      <c r="I26" s="479"/>
      <c r="J26" s="479"/>
      <c r="K26" s="479"/>
      <c r="L26" s="479"/>
      <c r="M26" s="479"/>
      <c r="N26" s="479"/>
      <c r="O26" s="491"/>
      <c r="P26" s="491"/>
      <c r="Q26" s="491"/>
      <c r="R26" s="1227"/>
      <c r="S26" s="479" t="s">
        <v>36</v>
      </c>
      <c r="T26" s="491" t="s">
        <v>50</v>
      </c>
      <c r="U26" s="479"/>
      <c r="V26" s="479" t="s">
        <v>874</v>
      </c>
      <c r="W26" s="491" t="s">
        <v>875</v>
      </c>
      <c r="X26" s="1068">
        <v>300000</v>
      </c>
      <c r="Y26" s="1104">
        <f>+X26*0.12</f>
        <v>36000</v>
      </c>
      <c r="Z26" s="1104">
        <f>+Y26+X26</f>
        <v>336000</v>
      </c>
      <c r="AA26" s="1131"/>
      <c r="AB26" s="491"/>
      <c r="AC26" s="491"/>
      <c r="AD26" s="492">
        <f>+X26</f>
        <v>300000</v>
      </c>
      <c r="AE26" s="492"/>
      <c r="AF26" s="491"/>
      <c r="AG26" s="491"/>
      <c r="AH26" s="492"/>
      <c r="AI26" s="491"/>
      <c r="AJ26" s="491"/>
      <c r="AK26" s="491"/>
      <c r="AL26" s="491"/>
      <c r="AM26" s="491"/>
      <c r="AN26" s="491"/>
      <c r="AO26" s="985">
        <f t="shared" ref="AO26:AO31" si="7">+AB26+AD26+AE26+AF26+AG26+AH26+AI26++AJ26+AK26+AL26+AM26+AN26</f>
        <v>300000</v>
      </c>
      <c r="AP26" s="978">
        <f>SUM(X26+X82+X83)</f>
        <v>392447</v>
      </c>
    </row>
    <row r="27" spans="1:42" s="1" customFormat="1" ht="36.75" customHeight="1" x14ac:dyDescent="0.25">
      <c r="A27" s="1221"/>
      <c r="B27" s="1202" t="s">
        <v>51</v>
      </c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  <c r="R27" s="1203"/>
      <c r="S27" s="1203"/>
      <c r="T27" s="1203"/>
      <c r="U27" s="1203"/>
      <c r="V27" s="1203"/>
      <c r="W27" s="1204"/>
      <c r="X27" s="1070">
        <f>SUM(X26+X11+X12+X13+X14+X15+X16+X18+X19+X20+X21+X24)</f>
        <v>1921632.01</v>
      </c>
      <c r="Y27" s="1107"/>
      <c r="Z27" s="1107"/>
      <c r="AA27" s="113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9">
        <f t="shared" si="7"/>
        <v>0</v>
      </c>
    </row>
    <row r="28" spans="1:42" ht="91.5" customHeight="1" x14ac:dyDescent="0.25">
      <c r="A28" s="1221"/>
      <c r="B28" s="1180" t="s">
        <v>54</v>
      </c>
      <c r="C28" s="879" t="s">
        <v>34</v>
      </c>
      <c r="D28" s="260" t="s">
        <v>738</v>
      </c>
      <c r="E28" s="317">
        <f>+F28+G28+H28+I28+J28+K28+L28+M28+N28+O28+P28+Q28</f>
        <v>1</v>
      </c>
      <c r="F28" s="260"/>
      <c r="G28" s="260"/>
      <c r="H28" s="250"/>
      <c r="I28" s="250">
        <v>1</v>
      </c>
      <c r="J28" s="260"/>
      <c r="K28" s="260"/>
      <c r="L28" s="260"/>
      <c r="M28" s="260"/>
      <c r="N28" s="260"/>
      <c r="O28" s="260"/>
      <c r="P28" s="260"/>
      <c r="Q28" s="260"/>
      <c r="R28" s="879"/>
      <c r="S28" s="260" t="s">
        <v>55</v>
      </c>
      <c r="T28" s="260" t="s">
        <v>56</v>
      </c>
      <c r="U28" s="260"/>
      <c r="V28" s="250" t="s">
        <v>44</v>
      </c>
      <c r="W28" s="260" t="s">
        <v>45</v>
      </c>
      <c r="X28" s="1071">
        <v>2000</v>
      </c>
      <c r="Y28" s="271">
        <f>+X28*0.12</f>
        <v>240</v>
      </c>
      <c r="Z28" s="271">
        <f>+X28+Y28</f>
        <v>2240</v>
      </c>
      <c r="AA28" s="1134"/>
      <c r="AB28" s="449"/>
      <c r="AC28" s="449"/>
      <c r="AD28" s="450">
        <f>+X28</f>
        <v>2000</v>
      </c>
      <c r="AE28" s="450"/>
      <c r="AF28" s="450"/>
      <c r="AG28" s="449"/>
      <c r="AH28" s="449"/>
      <c r="AI28" s="449"/>
      <c r="AJ28" s="449"/>
      <c r="AK28" s="449"/>
      <c r="AL28" s="449"/>
      <c r="AM28" s="449"/>
      <c r="AN28" s="449"/>
      <c r="AO28" s="9">
        <f t="shared" si="7"/>
        <v>2000</v>
      </c>
    </row>
    <row r="29" spans="1:42" s="1" customFormat="1" ht="46.5" customHeight="1" x14ac:dyDescent="0.25">
      <c r="A29" s="1221"/>
      <c r="B29" s="1202"/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4"/>
      <c r="X29" s="1070">
        <f>+X28</f>
        <v>2000</v>
      </c>
      <c r="Y29" s="1107"/>
      <c r="Z29" s="1107"/>
      <c r="AA29" s="113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9">
        <f t="shared" si="7"/>
        <v>0</v>
      </c>
    </row>
    <row r="30" spans="1:42" s="1" customFormat="1" ht="63" customHeight="1" x14ac:dyDescent="0.25">
      <c r="A30" s="1221"/>
      <c r="B30" s="1205" t="s">
        <v>138</v>
      </c>
      <c r="C30" s="1208" t="s">
        <v>713</v>
      </c>
      <c r="D30" s="355" t="s">
        <v>101</v>
      </c>
      <c r="E30" s="315">
        <v>1</v>
      </c>
      <c r="F30" s="250"/>
      <c r="G30" s="250"/>
      <c r="H30" s="250">
        <v>1</v>
      </c>
      <c r="I30" s="250"/>
      <c r="J30" s="250"/>
      <c r="K30" s="250"/>
      <c r="L30" s="250"/>
      <c r="M30" s="250"/>
      <c r="N30" s="250"/>
      <c r="O30" s="250"/>
      <c r="P30" s="250"/>
      <c r="Q30" s="250"/>
      <c r="R30" s="1211" t="s">
        <v>81</v>
      </c>
      <c r="S30" s="356" t="s">
        <v>106</v>
      </c>
      <c r="T30" s="356" t="s">
        <v>107</v>
      </c>
      <c r="U30" s="356"/>
      <c r="V30" s="250" t="s">
        <v>52</v>
      </c>
      <c r="W30" s="260" t="s">
        <v>53</v>
      </c>
      <c r="X30" s="1072">
        <v>104000</v>
      </c>
      <c r="Y30" s="324"/>
      <c r="Z30" s="324"/>
      <c r="AA30" s="1134"/>
      <c r="AB30" s="358"/>
      <c r="AC30" s="358"/>
      <c r="AD30" s="357"/>
      <c r="AE30" s="357">
        <f>+X30</f>
        <v>104000</v>
      </c>
      <c r="AF30" s="357"/>
      <c r="AG30" s="358"/>
      <c r="AH30" s="358"/>
      <c r="AI30" s="358"/>
      <c r="AJ30" s="358"/>
      <c r="AK30" s="358"/>
      <c r="AL30" s="358"/>
      <c r="AM30" s="358"/>
      <c r="AN30" s="358"/>
      <c r="AO30" s="9">
        <f t="shared" si="7"/>
        <v>104000</v>
      </c>
      <c r="AP30" s="977"/>
    </row>
    <row r="31" spans="1:42" s="1" customFormat="1" ht="63" customHeight="1" x14ac:dyDescent="0.25">
      <c r="A31" s="1221"/>
      <c r="B31" s="1206"/>
      <c r="C31" s="1209"/>
      <c r="D31" s="355" t="s">
        <v>102</v>
      </c>
      <c r="E31" s="315">
        <v>1</v>
      </c>
      <c r="F31" s="250"/>
      <c r="G31" s="250"/>
      <c r="H31" s="250">
        <v>1</v>
      </c>
      <c r="I31" s="250"/>
      <c r="J31" s="250"/>
      <c r="K31" s="250"/>
      <c r="L31" s="250"/>
      <c r="M31" s="250"/>
      <c r="N31" s="250"/>
      <c r="O31" s="250"/>
      <c r="P31" s="250"/>
      <c r="Q31" s="250"/>
      <c r="R31" s="1212"/>
      <c r="S31" s="356" t="s">
        <v>106</v>
      </c>
      <c r="T31" s="356" t="s">
        <v>107</v>
      </c>
      <c r="U31" s="356"/>
      <c r="V31" s="250" t="s">
        <v>52</v>
      </c>
      <c r="W31" s="260" t="s">
        <v>53</v>
      </c>
      <c r="X31" s="1072">
        <v>98300</v>
      </c>
      <c r="Y31" s="324"/>
      <c r="Z31" s="324"/>
      <c r="AA31" s="1134"/>
      <c r="AB31" s="358"/>
      <c r="AC31" s="358"/>
      <c r="AD31" s="357"/>
      <c r="AE31" s="357">
        <f>+X31</f>
        <v>98300</v>
      </c>
      <c r="AF31" s="357"/>
      <c r="AG31" s="358"/>
      <c r="AH31" s="358"/>
      <c r="AI31" s="358"/>
      <c r="AJ31" s="358"/>
      <c r="AK31" s="358"/>
      <c r="AL31" s="358"/>
      <c r="AM31" s="358"/>
      <c r="AN31" s="358"/>
      <c r="AO31" s="9">
        <f t="shared" si="7"/>
        <v>98300</v>
      </c>
    </row>
    <row r="32" spans="1:42" s="1" customFormat="1" ht="61.5" customHeight="1" x14ac:dyDescent="0.25">
      <c r="A32" s="1221"/>
      <c r="B32" s="1206"/>
      <c r="C32" s="1209"/>
      <c r="D32" s="361" t="s">
        <v>706</v>
      </c>
      <c r="E32" s="362">
        <v>1</v>
      </c>
      <c r="F32" s="363"/>
      <c r="G32" s="363"/>
      <c r="H32" s="363">
        <v>1</v>
      </c>
      <c r="I32" s="363"/>
      <c r="J32" s="363"/>
      <c r="K32" s="363"/>
      <c r="L32" s="363"/>
      <c r="M32" s="363"/>
      <c r="N32" s="363"/>
      <c r="O32" s="363"/>
      <c r="P32" s="363"/>
      <c r="Q32" s="363"/>
      <c r="R32" s="1212"/>
      <c r="S32" s="364" t="s">
        <v>106</v>
      </c>
      <c r="T32" s="364" t="s">
        <v>107</v>
      </c>
      <c r="U32" s="364"/>
      <c r="V32" s="250" t="s">
        <v>707</v>
      </c>
      <c r="W32" s="260" t="s">
        <v>708</v>
      </c>
      <c r="X32" s="1072">
        <v>200</v>
      </c>
      <c r="Y32" s="324"/>
      <c r="Z32" s="324"/>
      <c r="AA32" s="1134"/>
      <c r="AB32" s="357"/>
      <c r="AC32" s="357"/>
      <c r="AD32" s="357"/>
      <c r="AE32" s="357">
        <f>+X32</f>
        <v>200</v>
      </c>
      <c r="AF32" s="357"/>
      <c r="AG32" s="358"/>
      <c r="AH32" s="358"/>
      <c r="AI32" s="358"/>
      <c r="AJ32" s="358"/>
      <c r="AK32" s="358"/>
      <c r="AL32" s="358"/>
      <c r="AM32" s="358"/>
      <c r="AN32" s="358"/>
      <c r="AO32" s="9"/>
      <c r="AP32" s="979"/>
    </row>
    <row r="33" spans="1:42" s="1" customFormat="1" ht="61.5" customHeight="1" x14ac:dyDescent="0.25">
      <c r="A33" s="1221"/>
      <c r="B33" s="1207"/>
      <c r="C33" s="1210"/>
      <c r="D33" s="361" t="s">
        <v>709</v>
      </c>
      <c r="E33" s="362">
        <v>12</v>
      </c>
      <c r="F33" s="363">
        <v>1</v>
      </c>
      <c r="G33" s="363">
        <v>1</v>
      </c>
      <c r="H33" s="363">
        <v>1</v>
      </c>
      <c r="I33" s="363">
        <v>1</v>
      </c>
      <c r="J33" s="363">
        <v>1</v>
      </c>
      <c r="K33" s="363">
        <v>1</v>
      </c>
      <c r="L33" s="363">
        <v>1</v>
      </c>
      <c r="M33" s="363">
        <v>1</v>
      </c>
      <c r="N33" s="363">
        <v>1</v>
      </c>
      <c r="O33" s="363">
        <v>1</v>
      </c>
      <c r="P33" s="363">
        <v>1</v>
      </c>
      <c r="Q33" s="363">
        <v>1</v>
      </c>
      <c r="R33" s="1213"/>
      <c r="S33" s="364" t="s">
        <v>106</v>
      </c>
      <c r="T33" s="364" t="s">
        <v>107</v>
      </c>
      <c r="U33" s="364"/>
      <c r="V33" s="250" t="s">
        <v>710</v>
      </c>
      <c r="W33" s="260" t="s">
        <v>711</v>
      </c>
      <c r="X33" s="1072">
        <v>1500</v>
      </c>
      <c r="Y33" s="324"/>
      <c r="Z33" s="324"/>
      <c r="AA33" s="1134"/>
      <c r="AB33" s="357"/>
      <c r="AC33" s="357"/>
      <c r="AD33" s="357"/>
      <c r="AE33" s="357">
        <f>+X33</f>
        <v>1500</v>
      </c>
      <c r="AF33" s="357"/>
      <c r="AG33" s="358"/>
      <c r="AH33" s="358"/>
      <c r="AI33" s="358"/>
      <c r="AJ33" s="358"/>
      <c r="AK33" s="358"/>
      <c r="AL33" s="358"/>
      <c r="AM33" s="358"/>
      <c r="AN33" s="358"/>
      <c r="AO33" s="9"/>
      <c r="AP33" s="979"/>
    </row>
    <row r="34" spans="1:42" s="1" customFormat="1" ht="30" customHeight="1" x14ac:dyDescent="0.25">
      <c r="A34" s="1221"/>
      <c r="B34" s="1214"/>
      <c r="C34" s="1215"/>
      <c r="D34" s="1215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5"/>
      <c r="Q34" s="1215"/>
      <c r="R34" s="1215"/>
      <c r="S34" s="1215"/>
      <c r="T34" s="1215"/>
      <c r="U34" s="1215"/>
      <c r="V34" s="1215"/>
      <c r="W34" s="1216"/>
      <c r="X34" s="1070">
        <f>+X30+X31+X32+X33</f>
        <v>204000</v>
      </c>
      <c r="Y34" s="1107"/>
      <c r="Z34" s="1107"/>
      <c r="AA34" s="113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9">
        <f t="shared" ref="AO34:AO41" si="8">+AB34+AD34+AE34+AF34+AG34+AH34+AI34++AJ34+AK34+AL34+AM34+AN34</f>
        <v>0</v>
      </c>
    </row>
    <row r="35" spans="1:42" s="1" customFormat="1" ht="46.5" customHeight="1" x14ac:dyDescent="0.25">
      <c r="A35" s="1221"/>
      <c r="B35" s="1217" t="s">
        <v>78</v>
      </c>
      <c r="C35" s="1218"/>
      <c r="D35" s="1218"/>
      <c r="E35" s="1218"/>
      <c r="F35" s="1218"/>
      <c r="G35" s="1218"/>
      <c r="H35" s="1218"/>
      <c r="I35" s="1218"/>
      <c r="J35" s="1218"/>
      <c r="K35" s="1218"/>
      <c r="L35" s="1218"/>
      <c r="M35" s="1218"/>
      <c r="N35" s="1218"/>
      <c r="O35" s="1218"/>
      <c r="P35" s="1218"/>
      <c r="Q35" s="1218"/>
      <c r="R35" s="1218"/>
      <c r="S35" s="1218"/>
      <c r="T35" s="1218"/>
      <c r="U35" s="1218"/>
      <c r="V35" s="1218"/>
      <c r="W35" s="1219"/>
      <c r="X35" s="1073">
        <f>+X34+X29+X27</f>
        <v>2127632.0099999998</v>
      </c>
      <c r="Y35" s="1108"/>
      <c r="Z35" s="1108"/>
      <c r="AA35" s="1135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9">
        <f t="shared" si="8"/>
        <v>0</v>
      </c>
    </row>
    <row r="36" spans="1:42" s="1" customFormat="1" ht="63" customHeight="1" x14ac:dyDescent="0.25">
      <c r="A36" s="1258"/>
      <c r="B36" s="1891" t="s">
        <v>79</v>
      </c>
      <c r="C36" s="1896" t="s">
        <v>713</v>
      </c>
      <c r="D36" s="610" t="s">
        <v>90</v>
      </c>
      <c r="E36" s="1194">
        <f t="shared" ref="E36:E41" si="9">SUM(F36:Q36)</f>
        <v>12</v>
      </c>
      <c r="F36" s="1195">
        <v>1</v>
      </c>
      <c r="G36" s="1195">
        <v>1</v>
      </c>
      <c r="H36" s="1195">
        <v>1</v>
      </c>
      <c r="I36" s="1195">
        <v>1</v>
      </c>
      <c r="J36" s="1195">
        <v>1</v>
      </c>
      <c r="K36" s="1195">
        <v>1</v>
      </c>
      <c r="L36" s="1195">
        <v>1</v>
      </c>
      <c r="M36" s="1195">
        <v>1</v>
      </c>
      <c r="N36" s="1195">
        <v>1</v>
      </c>
      <c r="O36" s="1195">
        <v>1</v>
      </c>
      <c r="P36" s="1195">
        <v>1</v>
      </c>
      <c r="Q36" s="1195">
        <v>1</v>
      </c>
      <c r="R36" s="1680" t="s">
        <v>81</v>
      </c>
      <c r="S36" s="528" t="s">
        <v>91</v>
      </c>
      <c r="T36" s="528" t="s">
        <v>862</v>
      </c>
      <c r="U36" s="528"/>
      <c r="V36" s="889" t="s">
        <v>93</v>
      </c>
      <c r="W36" s="891" t="s">
        <v>104</v>
      </c>
      <c r="X36" s="1074">
        <v>25200</v>
      </c>
      <c r="Y36" s="324">
        <f>+X36*0.12</f>
        <v>3024</v>
      </c>
      <c r="Z36" s="324">
        <f>+X36+Y36</f>
        <v>28224</v>
      </c>
      <c r="AA36" s="1136"/>
      <c r="AB36" s="324"/>
      <c r="AC36" s="324">
        <f>+$X$36/12</f>
        <v>2100</v>
      </c>
      <c r="AD36" s="324">
        <f t="shared" ref="AD36:AN36" si="10">+$X$36/12</f>
        <v>2100</v>
      </c>
      <c r="AE36" s="324">
        <f t="shared" si="10"/>
        <v>2100</v>
      </c>
      <c r="AF36" s="324">
        <f t="shared" si="10"/>
        <v>2100</v>
      </c>
      <c r="AG36" s="324">
        <f t="shared" si="10"/>
        <v>2100</v>
      </c>
      <c r="AH36" s="324">
        <f t="shared" si="10"/>
        <v>2100</v>
      </c>
      <c r="AI36" s="324">
        <f t="shared" si="10"/>
        <v>2100</v>
      </c>
      <c r="AJ36" s="324">
        <f t="shared" si="10"/>
        <v>2100</v>
      </c>
      <c r="AK36" s="324">
        <f t="shared" si="10"/>
        <v>2100</v>
      </c>
      <c r="AL36" s="324">
        <f t="shared" si="10"/>
        <v>2100</v>
      </c>
      <c r="AM36" s="324">
        <f t="shared" si="10"/>
        <v>2100</v>
      </c>
      <c r="AN36" s="324">
        <f t="shared" si="10"/>
        <v>2100</v>
      </c>
      <c r="AO36" s="17">
        <f>SUBTOTAL(9,AC36:AN36)</f>
        <v>25200</v>
      </c>
      <c r="AP36" s="1009">
        <f>SUM(X36)</f>
        <v>25200</v>
      </c>
    </row>
    <row r="37" spans="1:42" ht="63" customHeight="1" x14ac:dyDescent="0.25">
      <c r="A37" s="1258"/>
      <c r="B37" s="1259"/>
      <c r="C37" s="1897"/>
      <c r="D37" s="610" t="s">
        <v>94</v>
      </c>
      <c r="E37" s="1194">
        <f t="shared" si="9"/>
        <v>12</v>
      </c>
      <c r="F37" s="1195">
        <v>1</v>
      </c>
      <c r="G37" s="1195">
        <v>1</v>
      </c>
      <c r="H37" s="1195">
        <v>1</v>
      </c>
      <c r="I37" s="1195">
        <v>1</v>
      </c>
      <c r="J37" s="1195">
        <v>1</v>
      </c>
      <c r="K37" s="1195">
        <v>1</v>
      </c>
      <c r="L37" s="1195">
        <v>1</v>
      </c>
      <c r="M37" s="1195">
        <v>1</v>
      </c>
      <c r="N37" s="1195">
        <v>1</v>
      </c>
      <c r="O37" s="1195">
        <v>1</v>
      </c>
      <c r="P37" s="1195">
        <v>1</v>
      </c>
      <c r="Q37" s="1195">
        <v>1</v>
      </c>
      <c r="R37" s="1681"/>
      <c r="S37" s="528"/>
      <c r="T37" s="528" t="s">
        <v>862</v>
      </c>
      <c r="U37" s="528"/>
      <c r="V37" s="889" t="s">
        <v>96</v>
      </c>
      <c r="W37" s="891" t="s">
        <v>705</v>
      </c>
      <c r="X37" s="1074">
        <v>15000</v>
      </c>
      <c r="Y37" s="324">
        <f>+X37/12</f>
        <v>1250</v>
      </c>
      <c r="Z37" s="324">
        <f>+X37+Y37</f>
        <v>16250</v>
      </c>
      <c r="AA37" s="1136"/>
      <c r="AB37" s="324">
        <f>+$X$37/12</f>
        <v>1250</v>
      </c>
      <c r="AC37" s="324">
        <f t="shared" ref="AC37:AN37" si="11">+$X$37/12</f>
        <v>1250</v>
      </c>
      <c r="AD37" s="324">
        <f t="shared" si="11"/>
        <v>1250</v>
      </c>
      <c r="AE37" s="324">
        <f t="shared" si="11"/>
        <v>1250</v>
      </c>
      <c r="AF37" s="324">
        <f t="shared" si="11"/>
        <v>1250</v>
      </c>
      <c r="AG37" s="324">
        <f t="shared" si="11"/>
        <v>1250</v>
      </c>
      <c r="AH37" s="324">
        <f t="shared" si="11"/>
        <v>1250</v>
      </c>
      <c r="AI37" s="324">
        <f t="shared" si="11"/>
        <v>1250</v>
      </c>
      <c r="AJ37" s="324">
        <f t="shared" si="11"/>
        <v>1250</v>
      </c>
      <c r="AK37" s="324">
        <f t="shared" si="11"/>
        <v>1250</v>
      </c>
      <c r="AL37" s="324">
        <f t="shared" si="11"/>
        <v>1250</v>
      </c>
      <c r="AM37" s="324">
        <f t="shared" si="11"/>
        <v>1250</v>
      </c>
      <c r="AN37" s="324">
        <f t="shared" si="11"/>
        <v>1250</v>
      </c>
      <c r="AO37" s="17">
        <f>SUM(AC37:AN37)</f>
        <v>15000</v>
      </c>
      <c r="AP37" s="1009">
        <f>SUM(X37)</f>
        <v>15000</v>
      </c>
    </row>
    <row r="38" spans="1:42" s="1" customFormat="1" ht="63" customHeight="1" x14ac:dyDescent="0.25">
      <c r="A38" s="1258"/>
      <c r="B38" s="1891"/>
      <c r="C38" s="1897"/>
      <c r="D38" s="610" t="s">
        <v>703</v>
      </c>
      <c r="E38" s="1194">
        <f t="shared" si="9"/>
        <v>12</v>
      </c>
      <c r="F38" s="1195">
        <v>1</v>
      </c>
      <c r="G38" s="1195">
        <v>1</v>
      </c>
      <c r="H38" s="1195">
        <v>1</v>
      </c>
      <c r="I38" s="1195">
        <v>1</v>
      </c>
      <c r="J38" s="1195">
        <v>1</v>
      </c>
      <c r="K38" s="1195">
        <v>1</v>
      </c>
      <c r="L38" s="1195">
        <v>1</v>
      </c>
      <c r="M38" s="1195">
        <v>1</v>
      </c>
      <c r="N38" s="1195">
        <v>1</v>
      </c>
      <c r="O38" s="1195">
        <v>1</v>
      </c>
      <c r="P38" s="1195">
        <v>1</v>
      </c>
      <c r="Q38" s="1195">
        <v>1</v>
      </c>
      <c r="R38" s="1681"/>
      <c r="S38" s="528" t="s">
        <v>91</v>
      </c>
      <c r="T38" s="528" t="s">
        <v>92</v>
      </c>
      <c r="U38" s="528"/>
      <c r="V38" s="889" t="s">
        <v>701</v>
      </c>
      <c r="W38" s="891" t="s">
        <v>702</v>
      </c>
      <c r="X38" s="1074">
        <v>25000</v>
      </c>
      <c r="Y38" s="324">
        <f t="shared" ref="Y38:Y47" si="12">+X38*0.12</f>
        <v>3000</v>
      </c>
      <c r="Z38" s="324">
        <f t="shared" ref="Z38:Z47" si="13">+X38+Y38</f>
        <v>28000</v>
      </c>
      <c r="AA38" s="1137">
        <v>44064</v>
      </c>
      <c r="AB38" s="324"/>
      <c r="AC38" s="324"/>
      <c r="AD38" s="324"/>
      <c r="AE38" s="324"/>
      <c r="AF38" s="324"/>
      <c r="AG38" s="324"/>
      <c r="AH38" s="324"/>
      <c r="AI38" s="324"/>
      <c r="AJ38" s="324">
        <f>+X38</f>
        <v>25000</v>
      </c>
      <c r="AK38" s="324"/>
      <c r="AL38" s="324"/>
      <c r="AM38" s="324"/>
      <c r="AN38" s="324"/>
      <c r="AO38" s="17">
        <f t="shared" si="8"/>
        <v>25000</v>
      </c>
      <c r="AP38" s="1009">
        <f>SUM(X38)</f>
        <v>25000</v>
      </c>
    </row>
    <row r="39" spans="1:42" s="1" customFormat="1" ht="63" customHeight="1" x14ac:dyDescent="0.25">
      <c r="A39" s="1258"/>
      <c r="B39" s="1892"/>
      <c r="C39" s="1897"/>
      <c r="D39" s="1010" t="s">
        <v>704</v>
      </c>
      <c r="E39" s="1063">
        <f t="shared" si="9"/>
        <v>12</v>
      </c>
      <c r="F39" s="1064">
        <v>1</v>
      </c>
      <c r="G39" s="1064">
        <v>1</v>
      </c>
      <c r="H39" s="1064">
        <v>1</v>
      </c>
      <c r="I39" s="1064">
        <v>1</v>
      </c>
      <c r="J39" s="1064">
        <v>1</v>
      </c>
      <c r="K39" s="1064">
        <v>1</v>
      </c>
      <c r="L39" s="1064">
        <v>1</v>
      </c>
      <c r="M39" s="1064">
        <v>1</v>
      </c>
      <c r="N39" s="1064">
        <v>1</v>
      </c>
      <c r="O39" s="1064">
        <v>1</v>
      </c>
      <c r="P39" s="1064">
        <v>1</v>
      </c>
      <c r="Q39" s="1064">
        <v>1</v>
      </c>
      <c r="R39" s="1681"/>
      <c r="S39" s="529" t="s">
        <v>91</v>
      </c>
      <c r="T39" s="529" t="s">
        <v>92</v>
      </c>
      <c r="U39" s="1196"/>
      <c r="V39" s="1011" t="s">
        <v>676</v>
      </c>
      <c r="W39" s="1012" t="s">
        <v>700</v>
      </c>
      <c r="X39" s="1075">
        <v>15000</v>
      </c>
      <c r="Y39" s="956">
        <f t="shared" si="12"/>
        <v>1800</v>
      </c>
      <c r="Z39" s="956">
        <f t="shared" si="13"/>
        <v>16800</v>
      </c>
      <c r="AA39" s="1138" t="s">
        <v>834</v>
      </c>
      <c r="AB39" s="1013"/>
      <c r="AC39" s="1013">
        <f>+$X$39/12</f>
        <v>1250</v>
      </c>
      <c r="AD39" s="1013">
        <f t="shared" ref="AD39:AN39" si="14">+$X$39/12</f>
        <v>1250</v>
      </c>
      <c r="AE39" s="1013">
        <f t="shared" si="14"/>
        <v>1250</v>
      </c>
      <c r="AF39" s="1013">
        <f t="shared" si="14"/>
        <v>1250</v>
      </c>
      <c r="AG39" s="1013">
        <f t="shared" si="14"/>
        <v>1250</v>
      </c>
      <c r="AH39" s="1013">
        <f t="shared" si="14"/>
        <v>1250</v>
      </c>
      <c r="AI39" s="1013">
        <f t="shared" si="14"/>
        <v>1250</v>
      </c>
      <c r="AJ39" s="1013">
        <f t="shared" si="14"/>
        <v>1250</v>
      </c>
      <c r="AK39" s="1013">
        <f t="shared" si="14"/>
        <v>1250</v>
      </c>
      <c r="AL39" s="1013">
        <f t="shared" si="14"/>
        <v>1250</v>
      </c>
      <c r="AM39" s="1013">
        <f t="shared" si="14"/>
        <v>1250</v>
      </c>
      <c r="AN39" s="1013">
        <f t="shared" si="14"/>
        <v>1250</v>
      </c>
      <c r="AO39" s="17">
        <f>SUM(AC39:AN39)</f>
        <v>15000</v>
      </c>
      <c r="AP39" s="1009">
        <f>SUM(X39)</f>
        <v>15000</v>
      </c>
    </row>
    <row r="40" spans="1:42" s="1" customFormat="1" ht="72.75" customHeight="1" x14ac:dyDescent="0.25">
      <c r="A40" s="1258"/>
      <c r="B40" s="1263" t="s">
        <v>57</v>
      </c>
      <c r="C40" s="1897"/>
      <c r="D40" s="610" t="s">
        <v>119</v>
      </c>
      <c r="E40" s="1194">
        <f t="shared" si="9"/>
        <v>12</v>
      </c>
      <c r="F40" s="1195">
        <v>1</v>
      </c>
      <c r="G40" s="1195">
        <v>1</v>
      </c>
      <c r="H40" s="1195">
        <v>1</v>
      </c>
      <c r="I40" s="1195">
        <v>1</v>
      </c>
      <c r="J40" s="1195">
        <v>1</v>
      </c>
      <c r="K40" s="1195">
        <v>1</v>
      </c>
      <c r="L40" s="1195">
        <v>1</v>
      </c>
      <c r="M40" s="1195">
        <v>1</v>
      </c>
      <c r="N40" s="1195">
        <v>1</v>
      </c>
      <c r="O40" s="1195">
        <v>1</v>
      </c>
      <c r="P40" s="1195">
        <v>1</v>
      </c>
      <c r="Q40" s="1195">
        <v>1</v>
      </c>
      <c r="R40" s="1681"/>
      <c r="S40" s="528" t="s">
        <v>66</v>
      </c>
      <c r="T40" s="993" t="s">
        <v>105</v>
      </c>
      <c r="U40" s="528"/>
      <c r="V40" s="889" t="s">
        <v>60</v>
      </c>
      <c r="W40" s="1171" t="s">
        <v>699</v>
      </c>
      <c r="X40" s="1074">
        <v>47814.36</v>
      </c>
      <c r="Y40" s="324">
        <f>+X40*0.12</f>
        <v>5737.7231999999995</v>
      </c>
      <c r="Z40" s="324">
        <f>+X40+Y40</f>
        <v>53552.083200000001</v>
      </c>
      <c r="AA40" s="1137">
        <v>43932</v>
      </c>
      <c r="AB40" s="452"/>
      <c r="AC40" s="452"/>
      <c r="AD40" s="452"/>
      <c r="AE40" s="453"/>
      <c r="AF40" s="991">
        <f>+X40</f>
        <v>47814.36</v>
      </c>
      <c r="AG40" s="452"/>
      <c r="AH40" s="273"/>
      <c r="AI40" s="452"/>
      <c r="AJ40" s="452"/>
      <c r="AK40" s="452"/>
      <c r="AL40" s="452"/>
      <c r="AM40" s="452"/>
      <c r="AN40" s="452"/>
      <c r="AO40" s="17">
        <f t="shared" si="8"/>
        <v>47814.36</v>
      </c>
      <c r="AP40" s="1008">
        <f>SUM(X146+X150+X188+X245+X282+X287+X290+X292+X321+X40+X108)</f>
        <v>186359.40000000002</v>
      </c>
    </row>
    <row r="41" spans="1:42" s="1" customFormat="1" ht="72.75" customHeight="1" x14ac:dyDescent="0.25">
      <c r="A41" s="1258"/>
      <c r="B41" s="1263"/>
      <c r="C41" s="1897"/>
      <c r="D41" s="527" t="s">
        <v>120</v>
      </c>
      <c r="E41" s="1194">
        <f t="shared" si="9"/>
        <v>12</v>
      </c>
      <c r="F41" s="1195">
        <v>1</v>
      </c>
      <c r="G41" s="1195">
        <v>1</v>
      </c>
      <c r="H41" s="1195">
        <v>1</v>
      </c>
      <c r="I41" s="1195">
        <v>1</v>
      </c>
      <c r="J41" s="1195">
        <v>1</v>
      </c>
      <c r="K41" s="1195">
        <v>1</v>
      </c>
      <c r="L41" s="1195">
        <v>1</v>
      </c>
      <c r="M41" s="1195">
        <v>1</v>
      </c>
      <c r="N41" s="1195">
        <v>1</v>
      </c>
      <c r="O41" s="1195">
        <v>1</v>
      </c>
      <c r="P41" s="1195">
        <v>1</v>
      </c>
      <c r="Q41" s="1195">
        <v>1</v>
      </c>
      <c r="R41" s="1681"/>
      <c r="S41" s="528" t="s">
        <v>66</v>
      </c>
      <c r="T41" s="528" t="s">
        <v>105</v>
      </c>
      <c r="U41" s="1002"/>
      <c r="V41" s="882" t="s">
        <v>74</v>
      </c>
      <c r="W41" s="896" t="s">
        <v>75</v>
      </c>
      <c r="X41" s="1076">
        <v>225000</v>
      </c>
      <c r="Y41" s="324">
        <f t="shared" si="12"/>
        <v>27000</v>
      </c>
      <c r="Z41" s="324">
        <f t="shared" si="13"/>
        <v>252000</v>
      </c>
      <c r="AA41" s="1139" t="s">
        <v>739</v>
      </c>
      <c r="AB41" s="1046"/>
      <c r="AC41" s="1003"/>
      <c r="AD41" s="1004"/>
      <c r="AE41" s="1004">
        <f>+Y41</f>
        <v>27000</v>
      </c>
      <c r="AF41" s="1003"/>
      <c r="AG41" s="1003"/>
      <c r="AH41" s="1005"/>
      <c r="AI41" s="1003"/>
      <c r="AJ41" s="1003"/>
      <c r="AK41" s="1003"/>
      <c r="AL41" s="1003"/>
      <c r="AM41" s="1003"/>
      <c r="AN41" s="1003"/>
      <c r="AO41" s="17">
        <f t="shared" si="8"/>
        <v>27000</v>
      </c>
      <c r="AP41" s="982">
        <f>SUM(X41+X49+X52+X55+X58+X61+X64+X67+X70+X73+X76+X79+X87+X97+X102+X106+X107+X113+X123+X124+X125+X126+X133+X140+X142+X153+X160+X163+X164+X182+X183+X184+X185+X186+X187+X193+X194+X195+X198+X200+X205+X207+X209+X211+X214+X215+X220+X222+X225+X226+X236+X243+X244+X251+X253+X260+X264+X266+X273+X275+X276+X277+X294)</f>
        <v>930270.21431499976</v>
      </c>
    </row>
    <row r="42" spans="1:42" s="1" customFormat="1" ht="72.75" customHeight="1" x14ac:dyDescent="0.25">
      <c r="A42" s="1258"/>
      <c r="B42" s="1263"/>
      <c r="C42" s="1897"/>
      <c r="D42" s="527" t="s">
        <v>851</v>
      </c>
      <c r="E42" s="1194">
        <v>1</v>
      </c>
      <c r="F42" s="1195"/>
      <c r="G42" s="1195"/>
      <c r="H42" s="1195">
        <v>1</v>
      </c>
      <c r="I42" s="1195"/>
      <c r="J42" s="1195"/>
      <c r="K42" s="1195"/>
      <c r="L42" s="1195"/>
      <c r="M42" s="1195"/>
      <c r="N42" s="1195"/>
      <c r="O42" s="1195"/>
      <c r="P42" s="1195"/>
      <c r="Q42" s="1195"/>
      <c r="R42" s="1681"/>
      <c r="S42" s="528" t="s">
        <v>66</v>
      </c>
      <c r="T42" s="528" t="s">
        <v>863</v>
      </c>
      <c r="U42" s="528"/>
      <c r="V42" s="889" t="s">
        <v>308</v>
      </c>
      <c r="W42" s="909" t="s">
        <v>850</v>
      </c>
      <c r="X42" s="1074">
        <v>8000</v>
      </c>
      <c r="Y42" s="324">
        <f t="shared" si="12"/>
        <v>960</v>
      </c>
      <c r="Z42" s="324">
        <f t="shared" si="13"/>
        <v>8960</v>
      </c>
      <c r="AA42" s="1136"/>
      <c r="AB42" s="452"/>
      <c r="AC42" s="452"/>
      <c r="AD42" s="273">
        <f>+X42</f>
        <v>8000</v>
      </c>
      <c r="AE42" s="273"/>
      <c r="AF42" s="452"/>
      <c r="AG42" s="452"/>
      <c r="AH42" s="453"/>
      <c r="AI42" s="452"/>
      <c r="AJ42" s="452"/>
      <c r="AK42" s="452"/>
      <c r="AL42" s="452"/>
      <c r="AM42" s="452"/>
      <c r="AN42" s="452"/>
      <c r="AO42" s="17">
        <f>SUM(AC42:AN42)</f>
        <v>8000</v>
      </c>
      <c r="AP42" s="982">
        <f>SUM(X42)</f>
        <v>8000</v>
      </c>
    </row>
    <row r="43" spans="1:42" s="1" customFormat="1" ht="72.75" customHeight="1" x14ac:dyDescent="0.25">
      <c r="A43" s="1258"/>
      <c r="B43" s="1263"/>
      <c r="C43" s="1897"/>
      <c r="D43" s="1056" t="s">
        <v>831</v>
      </c>
      <c r="E43" s="866">
        <v>1</v>
      </c>
      <c r="F43" s="866"/>
      <c r="G43" s="866"/>
      <c r="H43" s="866">
        <v>1</v>
      </c>
      <c r="I43" s="4"/>
      <c r="R43" s="1681"/>
      <c r="S43" s="35" t="s">
        <v>64</v>
      </c>
      <c r="T43" s="35" t="s">
        <v>864</v>
      </c>
      <c r="U43" s="35"/>
      <c r="V43" s="907" t="s">
        <v>238</v>
      </c>
      <c r="W43" s="306" t="s">
        <v>237</v>
      </c>
      <c r="X43" s="992">
        <v>8000</v>
      </c>
      <c r="Y43" s="102">
        <f>+X43*0.12</f>
        <v>960</v>
      </c>
      <c r="Z43" s="102">
        <f>+X43+Y43</f>
        <v>8960</v>
      </c>
      <c r="AA43" s="938"/>
      <c r="AB43" s="35"/>
      <c r="AC43" s="35"/>
      <c r="AD43" s="35"/>
      <c r="AE43" s="35">
        <f>+X43</f>
        <v>8000</v>
      </c>
      <c r="AF43" s="35"/>
      <c r="AG43" s="35"/>
      <c r="AH43" s="35"/>
      <c r="AI43" s="452"/>
      <c r="AJ43" s="452"/>
      <c r="AK43" s="452"/>
      <c r="AL43" s="452"/>
      <c r="AM43" s="452"/>
      <c r="AN43" s="452"/>
      <c r="AO43" s="17">
        <f>SUM(AC43:AN43)</f>
        <v>8000</v>
      </c>
      <c r="AP43" s="979"/>
    </row>
    <row r="44" spans="1:42" s="1" customFormat="1" ht="72.75" customHeight="1" x14ac:dyDescent="0.25">
      <c r="A44" s="1258"/>
      <c r="B44" s="1263"/>
      <c r="C44" s="1897"/>
      <c r="D44" s="989" t="s">
        <v>822</v>
      </c>
      <c r="E44" s="866">
        <v>1</v>
      </c>
      <c r="F44" s="866"/>
      <c r="G44" s="866"/>
      <c r="H44" s="866">
        <v>1</v>
      </c>
      <c r="I44" s="4"/>
      <c r="R44" s="1681"/>
      <c r="S44" s="35" t="s">
        <v>64</v>
      </c>
      <c r="T44" s="38" t="s">
        <v>105</v>
      </c>
      <c r="U44" s="36"/>
      <c r="V44" s="884" t="s">
        <v>172</v>
      </c>
      <c r="W44" s="909" t="s">
        <v>122</v>
      </c>
      <c r="X44" s="1077">
        <v>20000</v>
      </c>
      <c r="Y44" s="327">
        <f>+X44*0.12</f>
        <v>2400</v>
      </c>
      <c r="Z44" s="327">
        <f>+X44+Y44</f>
        <v>22400</v>
      </c>
      <c r="AA44" s="1140"/>
      <c r="AB44" s="36"/>
      <c r="AC44" s="36"/>
      <c r="AD44" s="36">
        <f>+X44</f>
        <v>20000</v>
      </c>
      <c r="AE44" s="36"/>
      <c r="AF44" s="36"/>
      <c r="AG44" s="36"/>
      <c r="AH44" s="36"/>
      <c r="AI44" s="452"/>
      <c r="AJ44" s="452"/>
      <c r="AK44" s="452"/>
      <c r="AL44" s="452"/>
      <c r="AM44" s="452"/>
      <c r="AN44" s="452"/>
      <c r="AO44" s="17">
        <f>SUM(AC44:AN44)</f>
        <v>20000</v>
      </c>
      <c r="AP44" s="982">
        <f>SUM(X44+X45+X285+X293+X322)</f>
        <v>31350</v>
      </c>
    </row>
    <row r="45" spans="1:42" s="1" customFormat="1" ht="63" customHeight="1" x14ac:dyDescent="0.25">
      <c r="A45" s="1258"/>
      <c r="B45" s="1264"/>
      <c r="C45" s="1897"/>
      <c r="D45" s="663" t="s">
        <v>121</v>
      </c>
      <c r="E45" s="1063">
        <f>SUM(F45:Q45)</f>
        <v>6</v>
      </c>
      <c r="F45" s="1064">
        <v>1</v>
      </c>
      <c r="G45" s="269"/>
      <c r="H45" s="1064">
        <v>1</v>
      </c>
      <c r="I45" s="1064"/>
      <c r="J45" s="1064">
        <v>1</v>
      </c>
      <c r="K45" s="1064"/>
      <c r="L45" s="1064">
        <v>1</v>
      </c>
      <c r="M45" s="1064"/>
      <c r="N45" s="1064">
        <v>1</v>
      </c>
      <c r="O45" s="1064"/>
      <c r="P45" s="1064">
        <v>1</v>
      </c>
      <c r="Q45" s="1064"/>
      <c r="R45" s="1681"/>
      <c r="S45" s="1120" t="s">
        <v>58</v>
      </c>
      <c r="T45" s="1018" t="s">
        <v>59</v>
      </c>
      <c r="U45" s="529"/>
      <c r="V45" s="889" t="s">
        <v>49</v>
      </c>
      <c r="W45" s="909" t="s">
        <v>122</v>
      </c>
      <c r="X45" s="1074">
        <v>3700</v>
      </c>
      <c r="Y45" s="324">
        <f t="shared" si="12"/>
        <v>444</v>
      </c>
      <c r="Z45" s="324">
        <f t="shared" si="13"/>
        <v>4144</v>
      </c>
      <c r="AA45" s="1137">
        <v>44099</v>
      </c>
      <c r="AB45" s="324"/>
      <c r="AC45" s="324"/>
      <c r="AD45" s="324"/>
      <c r="AE45" s="324"/>
      <c r="AF45" s="324"/>
      <c r="AG45" s="324"/>
      <c r="AH45" s="324"/>
      <c r="AI45" s="324"/>
      <c r="AJ45" s="324"/>
      <c r="AK45" s="324">
        <f>+X45</f>
        <v>3700</v>
      </c>
      <c r="AL45" s="324"/>
      <c r="AM45" s="324"/>
      <c r="AN45" s="324"/>
      <c r="AO45" s="17">
        <f>+AB45+AD45+AE45+AF45+AG45+AH45+AI45++AJ45+AK45+AL45+AM45+AN45</f>
        <v>3700</v>
      </c>
    </row>
    <row r="46" spans="1:42" s="1" customFormat="1" ht="63" customHeight="1" x14ac:dyDescent="0.25">
      <c r="A46" s="1258"/>
      <c r="B46" s="1264"/>
      <c r="C46" s="1897"/>
      <c r="D46" s="663" t="s">
        <v>61</v>
      </c>
      <c r="E46" s="1063">
        <f>SUM(F46:Q46)</f>
        <v>12</v>
      </c>
      <c r="F46" s="1064">
        <v>1</v>
      </c>
      <c r="G46" s="1064">
        <v>1</v>
      </c>
      <c r="H46" s="1064">
        <v>1</v>
      </c>
      <c r="I46" s="1064">
        <v>1</v>
      </c>
      <c r="J46" s="1064">
        <v>1</v>
      </c>
      <c r="K46" s="1064">
        <v>1</v>
      </c>
      <c r="L46" s="1064">
        <v>1</v>
      </c>
      <c r="M46" s="1064">
        <v>1</v>
      </c>
      <c r="N46" s="1064">
        <v>1</v>
      </c>
      <c r="O46" s="1064">
        <v>1</v>
      </c>
      <c r="P46" s="1064">
        <v>1</v>
      </c>
      <c r="Q46" s="1064">
        <v>1</v>
      </c>
      <c r="R46" s="1681"/>
      <c r="S46" s="1120" t="s">
        <v>58</v>
      </c>
      <c r="T46" s="529" t="s">
        <v>59</v>
      </c>
      <c r="U46" s="974"/>
      <c r="V46" s="882" t="s">
        <v>63</v>
      </c>
      <c r="W46" s="896" t="s">
        <v>62</v>
      </c>
      <c r="X46" s="1076">
        <f>31250</f>
        <v>31250</v>
      </c>
      <c r="Y46" s="324">
        <f t="shared" si="12"/>
        <v>3750</v>
      </c>
      <c r="Z46" s="324">
        <f t="shared" si="13"/>
        <v>35000</v>
      </c>
      <c r="AA46" s="1139" t="s">
        <v>868</v>
      </c>
      <c r="AB46" s="1020"/>
      <c r="AC46" s="1020"/>
      <c r="AD46" s="1020"/>
      <c r="AE46" s="1020"/>
      <c r="AF46" s="1020"/>
      <c r="AG46" s="1020">
        <f>+X46</f>
        <v>31250</v>
      </c>
      <c r="AH46" s="1020"/>
      <c r="AI46" s="1020"/>
      <c r="AJ46" s="1020"/>
      <c r="AK46" s="1020"/>
      <c r="AL46" s="1020"/>
      <c r="AM46" s="1020"/>
      <c r="AN46" s="1020"/>
      <c r="AO46" s="17">
        <f>+AB46+AD46+AE46+AF46+AG46+AH46+AI46++AJ46+AK46+AL46+AM46+AN46</f>
        <v>31250</v>
      </c>
      <c r="AP46" s="987">
        <f>SUM(X46)</f>
        <v>31250</v>
      </c>
    </row>
    <row r="47" spans="1:42" s="1" customFormat="1" ht="63" customHeight="1" x14ac:dyDescent="0.25">
      <c r="A47" s="1258"/>
      <c r="B47" s="1265"/>
      <c r="C47" s="1897"/>
      <c r="D47" s="663" t="s">
        <v>837</v>
      </c>
      <c r="E47" s="1063">
        <f>SUM(F47:Q47)</f>
        <v>1</v>
      </c>
      <c r="F47" s="1064"/>
      <c r="G47" s="1064"/>
      <c r="H47" s="1064">
        <v>1</v>
      </c>
      <c r="I47" s="1064"/>
      <c r="J47" s="1064"/>
      <c r="K47" s="1064"/>
      <c r="L47" s="1064"/>
      <c r="M47" s="1064"/>
      <c r="N47" s="1064"/>
      <c r="O47" s="1064"/>
      <c r="P47" s="1064"/>
      <c r="Q47" s="1064"/>
      <c r="R47" s="1681"/>
      <c r="S47" s="1120" t="s">
        <v>58</v>
      </c>
      <c r="T47" s="529" t="s">
        <v>59</v>
      </c>
      <c r="U47" s="529"/>
      <c r="V47" s="889" t="s">
        <v>65</v>
      </c>
      <c r="W47" s="933" t="s">
        <v>123</v>
      </c>
      <c r="X47" s="1074">
        <v>15000</v>
      </c>
      <c r="Y47" s="324">
        <f t="shared" si="12"/>
        <v>1800</v>
      </c>
      <c r="Z47" s="324">
        <f t="shared" si="13"/>
        <v>16800</v>
      </c>
      <c r="AA47" s="1136"/>
      <c r="AB47" s="324"/>
      <c r="AC47" s="324"/>
      <c r="AD47" s="324"/>
      <c r="AE47" s="324">
        <f>+X47</f>
        <v>15000</v>
      </c>
      <c r="AF47" s="324"/>
      <c r="AG47" s="324"/>
      <c r="AH47" s="324"/>
      <c r="AI47" s="324"/>
      <c r="AJ47" s="324"/>
      <c r="AK47" s="324"/>
      <c r="AL47" s="324"/>
      <c r="AM47" s="324"/>
      <c r="AN47" s="324"/>
      <c r="AO47" s="17">
        <f>+AB47+AD47+AE47+AF47+AG47+AH47+AI47++AJ47+AK47+AL47+AM47+AN47</f>
        <v>15000</v>
      </c>
    </row>
    <row r="48" spans="1:42" ht="114" customHeight="1" x14ac:dyDescent="0.25">
      <c r="A48" s="1894"/>
      <c r="B48" s="1263"/>
      <c r="C48" s="1897"/>
      <c r="D48" s="1851" t="s">
        <v>124</v>
      </c>
      <c r="E48" s="1815">
        <f>SUM(F48:Q48)</f>
        <v>12</v>
      </c>
      <c r="F48" s="1815">
        <v>1</v>
      </c>
      <c r="G48" s="1815">
        <v>1</v>
      </c>
      <c r="H48" s="1815">
        <v>1</v>
      </c>
      <c r="I48" s="1815">
        <v>1</v>
      </c>
      <c r="J48" s="1815">
        <v>1</v>
      </c>
      <c r="K48" s="1815">
        <v>1</v>
      </c>
      <c r="L48" s="1815">
        <v>1</v>
      </c>
      <c r="M48" s="1815">
        <v>1</v>
      </c>
      <c r="N48" s="1815">
        <v>1</v>
      </c>
      <c r="O48" s="1815">
        <v>1</v>
      </c>
      <c r="P48" s="1815">
        <v>1</v>
      </c>
      <c r="Q48" s="1815">
        <v>1</v>
      </c>
      <c r="R48" s="1681"/>
      <c r="S48" s="1829" t="s">
        <v>64</v>
      </c>
      <c r="T48" s="1700" t="s">
        <v>50</v>
      </c>
      <c r="U48" s="1700"/>
      <c r="V48" s="953" t="s">
        <v>67</v>
      </c>
      <c r="W48" s="954" t="s">
        <v>125</v>
      </c>
      <c r="X48" s="1078">
        <v>14075.82152</v>
      </c>
      <c r="Y48" s="324">
        <f>+X48*0.12</f>
        <v>1689.0985823999999</v>
      </c>
      <c r="Z48" s="324">
        <f>+X48+Y48</f>
        <v>15764.920102399999</v>
      </c>
      <c r="AA48" s="1684">
        <v>43873</v>
      </c>
      <c r="AB48" s="324"/>
      <c r="AC48" s="324"/>
      <c r="AD48" s="324">
        <f>+X48</f>
        <v>14075.82152</v>
      </c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17">
        <f>+AB48+AD48+AE48+AF48+AG48+AH48+AI48++AJ48+AK48+AL48+AM48+AN48</f>
        <v>14075.82152</v>
      </c>
      <c r="AP48" s="982">
        <f>SUM(X48+X51+X54+X57+X60+X63+X66+X69+X72+X75+X78)</f>
        <v>265091.31241999997</v>
      </c>
    </row>
    <row r="49" spans="1:42" ht="114" customHeight="1" x14ac:dyDescent="0.25">
      <c r="A49" s="1894"/>
      <c r="B49" s="1263"/>
      <c r="C49" s="1897"/>
      <c r="D49" s="1852"/>
      <c r="E49" s="1816"/>
      <c r="F49" s="1816"/>
      <c r="G49" s="1816"/>
      <c r="H49" s="1816"/>
      <c r="I49" s="1816"/>
      <c r="J49" s="1816"/>
      <c r="K49" s="1816"/>
      <c r="L49" s="1816"/>
      <c r="M49" s="1816"/>
      <c r="N49" s="1816"/>
      <c r="O49" s="1816"/>
      <c r="P49" s="1816"/>
      <c r="Q49" s="1816"/>
      <c r="R49" s="1681"/>
      <c r="S49" s="1830"/>
      <c r="T49" s="1701"/>
      <c r="U49" s="1701"/>
      <c r="V49" s="953" t="s">
        <v>74</v>
      </c>
      <c r="W49" s="954" t="s">
        <v>75</v>
      </c>
      <c r="X49" s="1078">
        <v>10556.866139999998</v>
      </c>
      <c r="Y49" s="324">
        <f>+X49*0.12</f>
        <v>1266.8239367999997</v>
      </c>
      <c r="Z49" s="324">
        <f>+X49+Y49</f>
        <v>11823.690076799998</v>
      </c>
      <c r="AA49" s="1685"/>
      <c r="AB49" s="324"/>
      <c r="AC49" s="324"/>
      <c r="AD49" s="324">
        <f>+X49</f>
        <v>10556.866139999998</v>
      </c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17">
        <f>+AB49+AD49+AE49+AF49+AG49+AH49+AI49++AJ49+AK49+AL49+AM49+AN49</f>
        <v>10556.866139999998</v>
      </c>
    </row>
    <row r="50" spans="1:42" ht="114" customHeight="1" x14ac:dyDescent="0.25">
      <c r="A50" s="1894"/>
      <c r="B50" s="1263"/>
      <c r="C50" s="1898"/>
      <c r="D50" s="1853"/>
      <c r="E50" s="1817"/>
      <c r="F50" s="1817"/>
      <c r="G50" s="1817"/>
      <c r="H50" s="1817"/>
      <c r="I50" s="1817"/>
      <c r="J50" s="1817"/>
      <c r="K50" s="1817"/>
      <c r="L50" s="1817"/>
      <c r="M50" s="1817"/>
      <c r="N50" s="1817"/>
      <c r="O50" s="1817"/>
      <c r="P50" s="1817"/>
      <c r="Q50" s="1817"/>
      <c r="R50" s="1681"/>
      <c r="S50" s="1831"/>
      <c r="T50" s="1832"/>
      <c r="U50" s="1701"/>
      <c r="V50" s="953" t="s">
        <v>76</v>
      </c>
      <c r="W50" s="954" t="s">
        <v>77</v>
      </c>
      <c r="X50" s="1078">
        <v>45746.419939999992</v>
      </c>
      <c r="Y50" s="324">
        <f t="shared" ref="Y50:Y51" si="15">+X50*0.12</f>
        <v>5489.5703927999984</v>
      </c>
      <c r="Z50" s="324">
        <f t="shared" ref="Z50:Z51" si="16">+X50+Y50</f>
        <v>51235.990332799993</v>
      </c>
      <c r="AA50" s="1686"/>
      <c r="AB50" s="324"/>
      <c r="AC50" s="324"/>
      <c r="AD50" s="324">
        <f>+X50</f>
        <v>45746.419939999992</v>
      </c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17">
        <f>SUBTOTAL(9,AB50:AN50)</f>
        <v>45746.419939999992</v>
      </c>
      <c r="AP50" s="1055">
        <f>SUM(X50+X53+X56+X59+X62+X65+X68+X71+X74+X77+X80+X85+X86)</f>
        <v>1071546.7653650001</v>
      </c>
    </row>
    <row r="51" spans="1:42" s="1" customFormat="1" ht="83.25" customHeight="1" x14ac:dyDescent="0.25">
      <c r="A51" s="1258"/>
      <c r="B51" s="1264"/>
      <c r="C51" s="1266" t="s">
        <v>714</v>
      </c>
      <c r="D51" s="1854" t="s">
        <v>126</v>
      </c>
      <c r="E51" s="1255">
        <f>SUM(F51:Q51)</f>
        <v>12</v>
      </c>
      <c r="F51" s="1255">
        <v>1</v>
      </c>
      <c r="G51" s="1255">
        <v>1</v>
      </c>
      <c r="H51" s="1255">
        <v>1</v>
      </c>
      <c r="I51" s="1255">
        <v>1</v>
      </c>
      <c r="J51" s="1255">
        <v>1</v>
      </c>
      <c r="K51" s="1255">
        <v>1</v>
      </c>
      <c r="L51" s="1255">
        <v>1</v>
      </c>
      <c r="M51" s="1255">
        <v>1</v>
      </c>
      <c r="N51" s="1255">
        <v>1</v>
      </c>
      <c r="O51" s="1255">
        <v>1</v>
      </c>
      <c r="P51" s="1255">
        <v>1</v>
      </c>
      <c r="Q51" s="1255">
        <v>1</v>
      </c>
      <c r="R51" s="1681"/>
      <c r="S51" s="1252" t="s">
        <v>64</v>
      </c>
      <c r="T51" s="1707" t="s">
        <v>50</v>
      </c>
      <c r="U51" s="1702"/>
      <c r="V51" s="949" t="s">
        <v>67</v>
      </c>
      <c r="W51" s="950" t="s">
        <v>125</v>
      </c>
      <c r="X51" s="1079">
        <v>9365.2171199999993</v>
      </c>
      <c r="Y51" s="324">
        <f t="shared" si="15"/>
        <v>1123.8260544</v>
      </c>
      <c r="Z51" s="324">
        <f t="shared" si="16"/>
        <v>10489.0431744</v>
      </c>
      <c r="AA51" s="1684">
        <v>43948</v>
      </c>
      <c r="AB51" s="955"/>
      <c r="AC51" s="955"/>
      <c r="AD51" s="955"/>
      <c r="AE51" s="955"/>
      <c r="AF51" s="955">
        <f>+X51</f>
        <v>9365.2171199999993</v>
      </c>
      <c r="AG51" s="955"/>
      <c r="AH51" s="955"/>
      <c r="AI51" s="955"/>
      <c r="AJ51" s="955"/>
      <c r="AK51" s="955"/>
      <c r="AL51" s="955"/>
      <c r="AM51" s="955"/>
      <c r="AN51" s="955"/>
      <c r="AO51" s="17">
        <f>+AB51+AD51+AE51+AF51+AG51+AH51+AI51++AJ51+AK51+AL51+AM51+AN51</f>
        <v>9365.2171199999993</v>
      </c>
      <c r="AP51" s="485"/>
    </row>
    <row r="52" spans="1:42" s="1" customFormat="1" ht="83.25" customHeight="1" x14ac:dyDescent="0.25">
      <c r="A52" s="1258"/>
      <c r="B52" s="1264"/>
      <c r="C52" s="1375"/>
      <c r="D52" s="1855"/>
      <c r="E52" s="1256"/>
      <c r="F52" s="1256"/>
      <c r="G52" s="1256"/>
      <c r="H52" s="1256"/>
      <c r="I52" s="1256"/>
      <c r="J52" s="1256"/>
      <c r="K52" s="1256"/>
      <c r="L52" s="1256"/>
      <c r="M52" s="1256"/>
      <c r="N52" s="1256"/>
      <c r="O52" s="1256"/>
      <c r="P52" s="1256"/>
      <c r="Q52" s="1256"/>
      <c r="R52" s="1681"/>
      <c r="S52" s="1253"/>
      <c r="T52" s="1702"/>
      <c r="U52" s="1702"/>
      <c r="V52" s="949" t="s">
        <v>74</v>
      </c>
      <c r="W52" s="950" t="s">
        <v>75</v>
      </c>
      <c r="X52" s="1079">
        <v>7023.9128399999991</v>
      </c>
      <c r="Y52" s="324">
        <f>+X52*0.12</f>
        <v>842.86954079999987</v>
      </c>
      <c r="Z52" s="324">
        <f>+X52+Y52</f>
        <v>7866.7823807999994</v>
      </c>
      <c r="AA52" s="1685"/>
      <c r="AB52" s="955"/>
      <c r="AC52" s="955"/>
      <c r="AD52" s="955"/>
      <c r="AE52" s="955"/>
      <c r="AF52" s="955">
        <f>+X52</f>
        <v>7023.9128399999991</v>
      </c>
      <c r="AG52" s="955"/>
      <c r="AH52" s="955"/>
      <c r="AI52" s="955"/>
      <c r="AJ52" s="955"/>
      <c r="AK52" s="955"/>
      <c r="AL52" s="955"/>
      <c r="AM52" s="955"/>
      <c r="AN52" s="955"/>
      <c r="AO52" s="17">
        <f>+AB52+AD52+AE52+AF52+AG52+AH52+AI52++AJ52+AK52+AL52+AM52+AN52</f>
        <v>7023.9128399999991</v>
      </c>
    </row>
    <row r="53" spans="1:42" s="1" customFormat="1" ht="83.25" customHeight="1" x14ac:dyDescent="0.25">
      <c r="A53" s="1258"/>
      <c r="B53" s="1264"/>
      <c r="C53" s="1375"/>
      <c r="D53" s="1856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681"/>
      <c r="S53" s="1254"/>
      <c r="T53" s="1708"/>
      <c r="U53" s="1702"/>
      <c r="V53" s="949" t="s">
        <v>76</v>
      </c>
      <c r="W53" s="950" t="s">
        <v>77</v>
      </c>
      <c r="X53" s="1079">
        <v>30436.95564</v>
      </c>
      <c r="Y53" s="324">
        <f>+X53*0.12</f>
        <v>3652.4346768</v>
      </c>
      <c r="Z53" s="324">
        <f>+X53+Y53</f>
        <v>34089.390316800003</v>
      </c>
      <c r="AA53" s="1686"/>
      <c r="AB53" s="955"/>
      <c r="AC53" s="955"/>
      <c r="AD53" s="955"/>
      <c r="AE53" s="955"/>
      <c r="AF53" s="955">
        <f>+X53</f>
        <v>30436.95564</v>
      </c>
      <c r="AG53" s="955"/>
      <c r="AH53" s="955"/>
      <c r="AI53" s="955"/>
      <c r="AJ53" s="955"/>
      <c r="AK53" s="955"/>
      <c r="AL53" s="955"/>
      <c r="AM53" s="955"/>
      <c r="AN53" s="955"/>
      <c r="AO53" s="17">
        <f>SUBTOTAL(9,AB53:AN53)</f>
        <v>30436.95564</v>
      </c>
      <c r="AP53" s="485"/>
    </row>
    <row r="54" spans="1:42" ht="91.5" customHeight="1" x14ac:dyDescent="0.25">
      <c r="A54" s="1258"/>
      <c r="B54" s="1264"/>
      <c r="C54" s="1375"/>
      <c r="D54" s="1857" t="s">
        <v>127</v>
      </c>
      <c r="E54" s="1835">
        <f>SUM(F54:Q54)</f>
        <v>12</v>
      </c>
      <c r="F54" s="1835">
        <v>1</v>
      </c>
      <c r="G54" s="1835">
        <v>1</v>
      </c>
      <c r="H54" s="1835">
        <v>1</v>
      </c>
      <c r="I54" s="1835">
        <v>1</v>
      </c>
      <c r="J54" s="1835">
        <v>1</v>
      </c>
      <c r="K54" s="1835">
        <v>1</v>
      </c>
      <c r="L54" s="1835">
        <v>1</v>
      </c>
      <c r="M54" s="1835">
        <v>1</v>
      </c>
      <c r="N54" s="1835">
        <v>1</v>
      </c>
      <c r="O54" s="1835">
        <v>1</v>
      </c>
      <c r="P54" s="1835">
        <v>1</v>
      </c>
      <c r="Q54" s="1835">
        <v>1</v>
      </c>
      <c r="R54" s="1681"/>
      <c r="S54" s="1829" t="s">
        <v>64</v>
      </c>
      <c r="T54" s="1833" t="s">
        <v>50</v>
      </c>
      <c r="U54" s="1703"/>
      <c r="V54" s="957" t="s">
        <v>67</v>
      </c>
      <c r="W54" s="958" t="s">
        <v>125</v>
      </c>
      <c r="X54" s="1080">
        <v>68069.256000000008</v>
      </c>
      <c r="Y54" s="324">
        <f>+X54*0.12</f>
        <v>8168.3107200000004</v>
      </c>
      <c r="Z54" s="324">
        <f>+X54+Y54</f>
        <v>76237.566720000003</v>
      </c>
      <c r="AA54" s="1684">
        <v>43982</v>
      </c>
      <c r="AB54" s="959"/>
      <c r="AC54" s="959"/>
      <c r="AD54" s="959"/>
      <c r="AE54" s="959"/>
      <c r="AF54" s="959"/>
      <c r="AG54" s="959">
        <f>+X54</f>
        <v>68069.256000000008</v>
      </c>
      <c r="AH54" s="959"/>
      <c r="AI54" s="959"/>
      <c r="AJ54" s="959"/>
      <c r="AK54" s="959"/>
      <c r="AL54" s="959"/>
      <c r="AM54" s="959"/>
      <c r="AN54" s="959"/>
      <c r="AO54" s="17">
        <f t="shared" ref="AO54:AO56" si="17">SUBTOTAL(9,AB54:AN54)</f>
        <v>68069.256000000008</v>
      </c>
    </row>
    <row r="55" spans="1:42" ht="91.5" customHeight="1" x14ac:dyDescent="0.25">
      <c r="A55" s="1258"/>
      <c r="B55" s="1264"/>
      <c r="C55" s="1375"/>
      <c r="D55" s="1858"/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681"/>
      <c r="S55" s="1830"/>
      <c r="T55" s="1703"/>
      <c r="U55" s="1703"/>
      <c r="V55" s="957" t="s">
        <v>74</v>
      </c>
      <c r="W55" s="958" t="s">
        <v>75</v>
      </c>
      <c r="X55" s="1080">
        <v>51051.941999999995</v>
      </c>
      <c r="Y55" s="324">
        <f>+X55*0.12</f>
        <v>6126.2330399999992</v>
      </c>
      <c r="Z55" s="324">
        <f>+X55+Y55</f>
        <v>57178.175039999995</v>
      </c>
      <c r="AA55" s="1685"/>
      <c r="AB55" s="959"/>
      <c r="AC55" s="959"/>
      <c r="AD55" s="959"/>
      <c r="AE55" s="959"/>
      <c r="AF55" s="959"/>
      <c r="AG55" s="959">
        <f>+X55</f>
        <v>51051.941999999995</v>
      </c>
      <c r="AH55" s="959"/>
      <c r="AI55" s="959"/>
      <c r="AJ55" s="959"/>
      <c r="AK55" s="959"/>
      <c r="AL55" s="959"/>
      <c r="AM55" s="959"/>
      <c r="AN55" s="959"/>
      <c r="AO55" s="17">
        <f t="shared" si="17"/>
        <v>51051.941999999995</v>
      </c>
    </row>
    <row r="56" spans="1:42" ht="91.5" customHeight="1" x14ac:dyDescent="0.25">
      <c r="A56" s="1258"/>
      <c r="B56" s="1264"/>
      <c r="C56" s="1375"/>
      <c r="D56" s="1859"/>
      <c r="E56" s="1837"/>
      <c r="F56" s="1837"/>
      <c r="G56" s="1837"/>
      <c r="H56" s="1837"/>
      <c r="I56" s="1837"/>
      <c r="J56" s="1837"/>
      <c r="K56" s="1837"/>
      <c r="L56" s="1837"/>
      <c r="M56" s="1837"/>
      <c r="N56" s="1837"/>
      <c r="O56" s="1837"/>
      <c r="P56" s="1837"/>
      <c r="Q56" s="1837"/>
      <c r="R56" s="1681"/>
      <c r="S56" s="1831"/>
      <c r="T56" s="1834"/>
      <c r="U56" s="1703"/>
      <c r="V56" s="957" t="s">
        <v>76</v>
      </c>
      <c r="W56" s="958" t="s">
        <v>77</v>
      </c>
      <c r="X56" s="1080">
        <v>221225.08199999999</v>
      </c>
      <c r="Y56" s="324">
        <f>+X56*0.12</f>
        <v>26547.009839999999</v>
      </c>
      <c r="Z56" s="324">
        <f>+X56+Y56</f>
        <v>247772.09184000001</v>
      </c>
      <c r="AA56" s="1686"/>
      <c r="AB56" s="959"/>
      <c r="AC56" s="959"/>
      <c r="AD56" s="959"/>
      <c r="AE56" s="959"/>
      <c r="AF56" s="959"/>
      <c r="AG56" s="959">
        <f>+X56</f>
        <v>221225.08199999999</v>
      </c>
      <c r="AH56" s="959"/>
      <c r="AI56" s="959"/>
      <c r="AJ56" s="959"/>
      <c r="AK56" s="959"/>
      <c r="AL56" s="959"/>
      <c r="AM56" s="959"/>
      <c r="AN56" s="959"/>
      <c r="AO56" s="17">
        <f t="shared" si="17"/>
        <v>221225.08199999999</v>
      </c>
    </row>
    <row r="57" spans="1:42" s="1" customFormat="1" ht="102.75" customHeight="1" x14ac:dyDescent="0.25">
      <c r="A57" s="1258"/>
      <c r="B57" s="1264"/>
      <c r="C57" s="1375"/>
      <c r="D57" s="1866" t="s">
        <v>128</v>
      </c>
      <c r="E57" s="1839">
        <f>SUM(F57:Q57)</f>
        <v>12</v>
      </c>
      <c r="F57" s="1839">
        <v>1</v>
      </c>
      <c r="G57" s="1839">
        <v>1</v>
      </c>
      <c r="H57" s="1839">
        <v>1</v>
      </c>
      <c r="I57" s="1839">
        <v>1</v>
      </c>
      <c r="J57" s="1839">
        <v>1</v>
      </c>
      <c r="K57" s="1839">
        <v>1</v>
      </c>
      <c r="L57" s="1839">
        <v>1</v>
      </c>
      <c r="M57" s="1839">
        <v>1</v>
      </c>
      <c r="N57" s="1839">
        <v>1</v>
      </c>
      <c r="O57" s="1839">
        <v>1</v>
      </c>
      <c r="P57" s="1839">
        <v>1</v>
      </c>
      <c r="Q57" s="1839">
        <v>1</v>
      </c>
      <c r="R57" s="1681"/>
      <c r="S57" s="1827" t="s">
        <v>66</v>
      </c>
      <c r="T57" s="1827" t="s">
        <v>50</v>
      </c>
      <c r="U57" s="1704"/>
      <c r="V57" s="960" t="s">
        <v>67</v>
      </c>
      <c r="W57" s="961" t="s">
        <v>125</v>
      </c>
      <c r="X57" s="1081">
        <v>35212.832000000009</v>
      </c>
      <c r="Y57" s="324">
        <f t="shared" ref="Y57:Y80" si="18">+X57*0.12</f>
        <v>4225.5398400000013</v>
      </c>
      <c r="Z57" s="324">
        <f t="shared" ref="Z57:Z59" si="19">+X57+Y57</f>
        <v>39438.371840000007</v>
      </c>
      <c r="AA57" s="1684">
        <v>43912</v>
      </c>
      <c r="AB57" s="962"/>
      <c r="AC57" s="962"/>
      <c r="AD57" s="962"/>
      <c r="AE57" s="962">
        <f>+X57</f>
        <v>35212.832000000009</v>
      </c>
      <c r="AF57" s="962"/>
      <c r="AG57" s="962"/>
      <c r="AH57" s="962"/>
      <c r="AI57" s="962"/>
      <c r="AJ57" s="962"/>
      <c r="AK57" s="962"/>
      <c r="AL57" s="962"/>
      <c r="AM57" s="962"/>
      <c r="AN57" s="962"/>
      <c r="AO57" s="17">
        <f>+AB57+AD57+AE57+AF57+AG57+AH57+AI57++AJ57+AK57+AL57+AM57+AN57</f>
        <v>35212.832000000009</v>
      </c>
    </row>
    <row r="58" spans="1:42" s="1" customFormat="1" ht="102.75" customHeight="1" x14ac:dyDescent="0.25">
      <c r="A58" s="1258"/>
      <c r="B58" s="1264"/>
      <c r="C58" s="1375"/>
      <c r="D58" s="1867"/>
      <c r="E58" s="1840"/>
      <c r="F58" s="1840"/>
      <c r="G58" s="1840"/>
      <c r="H58" s="1840"/>
      <c r="I58" s="1840"/>
      <c r="J58" s="1840"/>
      <c r="K58" s="1840"/>
      <c r="L58" s="1840"/>
      <c r="M58" s="1840"/>
      <c r="N58" s="1840"/>
      <c r="O58" s="1840"/>
      <c r="P58" s="1840"/>
      <c r="Q58" s="1840"/>
      <c r="R58" s="1681"/>
      <c r="S58" s="1704"/>
      <c r="T58" s="1704"/>
      <c r="U58" s="1704"/>
      <c r="V58" s="960" t="s">
        <v>74</v>
      </c>
      <c r="W58" s="961" t="s">
        <v>75</v>
      </c>
      <c r="X58" s="1081">
        <v>26409.624</v>
      </c>
      <c r="Y58" s="324">
        <f t="shared" si="18"/>
        <v>3169.15488</v>
      </c>
      <c r="Z58" s="324">
        <f t="shared" si="19"/>
        <v>29578.778879999998</v>
      </c>
      <c r="AA58" s="1685"/>
      <c r="AB58" s="962"/>
      <c r="AC58" s="962"/>
      <c r="AD58" s="962"/>
      <c r="AE58" s="962">
        <f t="shared" ref="AE58:AE59" si="20">+X58</f>
        <v>26409.624</v>
      </c>
      <c r="AF58" s="962"/>
      <c r="AG58" s="962"/>
      <c r="AH58" s="962"/>
      <c r="AI58" s="962"/>
      <c r="AJ58" s="962"/>
      <c r="AK58" s="962"/>
      <c r="AL58" s="962"/>
      <c r="AM58" s="962"/>
      <c r="AN58" s="962"/>
      <c r="AO58" s="17">
        <f>+AB58+AD58+AE58+AF58+AG58+AH58+AI58++AJ58+AK58+AL58+AM58+AN58</f>
        <v>26409.624</v>
      </c>
    </row>
    <row r="59" spans="1:42" s="1" customFormat="1" ht="102.75" customHeight="1" x14ac:dyDescent="0.25">
      <c r="A59" s="1258"/>
      <c r="B59" s="1264"/>
      <c r="C59" s="1375"/>
      <c r="D59" s="1868"/>
      <c r="E59" s="1841"/>
      <c r="F59" s="1841"/>
      <c r="G59" s="1841"/>
      <c r="H59" s="1841"/>
      <c r="I59" s="1841"/>
      <c r="J59" s="1841"/>
      <c r="K59" s="1841"/>
      <c r="L59" s="1841"/>
      <c r="M59" s="1841"/>
      <c r="N59" s="1841"/>
      <c r="O59" s="1841"/>
      <c r="P59" s="1841"/>
      <c r="Q59" s="1841"/>
      <c r="R59" s="1681"/>
      <c r="S59" s="1828"/>
      <c r="T59" s="1828"/>
      <c r="U59" s="1704"/>
      <c r="V59" s="960" t="s">
        <v>76</v>
      </c>
      <c r="W59" s="961" t="s">
        <v>77</v>
      </c>
      <c r="X59" s="1081">
        <v>114441.704</v>
      </c>
      <c r="Y59" s="324">
        <f t="shared" si="18"/>
        <v>13733.00448</v>
      </c>
      <c r="Z59" s="324">
        <f t="shared" si="19"/>
        <v>128174.70848</v>
      </c>
      <c r="AA59" s="1686"/>
      <c r="AB59" s="962"/>
      <c r="AC59" s="962"/>
      <c r="AD59" s="962"/>
      <c r="AE59" s="962">
        <f t="shared" si="20"/>
        <v>114441.704</v>
      </c>
      <c r="AF59" s="962"/>
      <c r="AG59" s="962"/>
      <c r="AH59" s="962"/>
      <c r="AI59" s="962"/>
      <c r="AJ59" s="962"/>
      <c r="AK59" s="962"/>
      <c r="AL59" s="962"/>
      <c r="AM59" s="962"/>
      <c r="AN59" s="962"/>
      <c r="AO59" s="17">
        <f>SUBTOTAL(9,AB59:AN59)</f>
        <v>114441.704</v>
      </c>
    </row>
    <row r="60" spans="1:42" ht="78" customHeight="1" x14ac:dyDescent="0.25">
      <c r="A60" s="1258"/>
      <c r="B60" s="1264"/>
      <c r="C60" s="1375"/>
      <c r="D60" s="1869" t="s">
        <v>129</v>
      </c>
      <c r="E60" s="1842">
        <f>SUM(F60:Q60)</f>
        <v>12</v>
      </c>
      <c r="F60" s="1842">
        <v>1</v>
      </c>
      <c r="G60" s="1842">
        <v>1</v>
      </c>
      <c r="H60" s="1842">
        <v>1</v>
      </c>
      <c r="I60" s="1842">
        <v>1</v>
      </c>
      <c r="J60" s="1842">
        <v>1</v>
      </c>
      <c r="K60" s="1842">
        <v>1</v>
      </c>
      <c r="L60" s="1842">
        <v>1</v>
      </c>
      <c r="M60" s="1842">
        <v>1</v>
      </c>
      <c r="N60" s="1842">
        <v>1</v>
      </c>
      <c r="O60" s="1842">
        <v>1</v>
      </c>
      <c r="P60" s="1842">
        <v>1</v>
      </c>
      <c r="Q60" s="1842">
        <v>1</v>
      </c>
      <c r="R60" s="1681"/>
      <c r="S60" s="1818" t="s">
        <v>66</v>
      </c>
      <c r="T60" s="1818" t="s">
        <v>50</v>
      </c>
      <c r="U60" s="1705"/>
      <c r="V60" s="965" t="s">
        <v>67</v>
      </c>
      <c r="W60" s="966" t="s">
        <v>125</v>
      </c>
      <c r="X60" s="1082">
        <v>7499.8025999999991</v>
      </c>
      <c r="Y60" s="324">
        <f t="shared" si="18"/>
        <v>899.97631199999989</v>
      </c>
      <c r="Z60" s="324">
        <f t="shared" ref="Z60:Z62" si="21">+X60+Y60</f>
        <v>8399.7789119999998</v>
      </c>
      <c r="AA60" s="1684">
        <v>43852</v>
      </c>
      <c r="AB60" s="967"/>
      <c r="AC60" s="967"/>
      <c r="AD60" s="967">
        <f>+X60</f>
        <v>7499.8025999999991</v>
      </c>
      <c r="AE60" s="967"/>
      <c r="AF60" s="967"/>
      <c r="AG60" s="967"/>
      <c r="AH60" s="967"/>
      <c r="AI60" s="967"/>
      <c r="AJ60" s="967"/>
      <c r="AK60" s="967"/>
      <c r="AL60" s="967"/>
      <c r="AM60" s="967"/>
      <c r="AN60" s="967"/>
      <c r="AO60" s="17">
        <f>+AB59+AD59+AE59+AF59+AG59+AH59+AI59++AJ59+AK59+AL59+AM59+AN59</f>
        <v>114441.704</v>
      </c>
    </row>
    <row r="61" spans="1:42" ht="78" customHeight="1" x14ac:dyDescent="0.25">
      <c r="A61" s="1258"/>
      <c r="B61" s="1264"/>
      <c r="C61" s="1375"/>
      <c r="D61" s="1870"/>
      <c r="E61" s="1843"/>
      <c r="F61" s="1843"/>
      <c r="G61" s="1843"/>
      <c r="H61" s="1843"/>
      <c r="I61" s="1843"/>
      <c r="J61" s="1843"/>
      <c r="K61" s="1843"/>
      <c r="L61" s="1843"/>
      <c r="M61" s="1843"/>
      <c r="N61" s="1843"/>
      <c r="O61" s="1843"/>
      <c r="P61" s="1843"/>
      <c r="Q61" s="1843"/>
      <c r="R61" s="1681"/>
      <c r="S61" s="1705"/>
      <c r="T61" s="1705"/>
      <c r="U61" s="1705"/>
      <c r="V61" s="965" t="s">
        <v>74</v>
      </c>
      <c r="W61" s="966" t="s">
        <v>75</v>
      </c>
      <c r="X61" s="1082">
        <v>5624.8519500000002</v>
      </c>
      <c r="Y61" s="324">
        <f t="shared" si="18"/>
        <v>674.98223399999995</v>
      </c>
      <c r="Z61" s="324">
        <f t="shared" si="21"/>
        <v>6299.8341840000003</v>
      </c>
      <c r="AA61" s="1685"/>
      <c r="AB61" s="967"/>
      <c r="AC61" s="967"/>
      <c r="AD61" s="967">
        <f t="shared" ref="AD61:AD74" si="22">+X61</f>
        <v>5624.8519500000002</v>
      </c>
      <c r="AE61" s="967"/>
      <c r="AF61" s="967"/>
      <c r="AG61" s="967"/>
      <c r="AH61" s="967"/>
      <c r="AI61" s="967"/>
      <c r="AJ61" s="967"/>
      <c r="AK61" s="967"/>
      <c r="AL61" s="967"/>
      <c r="AM61" s="967"/>
      <c r="AN61" s="967"/>
      <c r="AO61" s="17">
        <f>+AB60+AD60+AE60+AF60+AG60+AH60+AI60++AJ60+AK60+AL60+AM60+AN60</f>
        <v>7499.8025999999991</v>
      </c>
    </row>
    <row r="62" spans="1:42" ht="78" customHeight="1" x14ac:dyDescent="0.25">
      <c r="A62" s="1258"/>
      <c r="B62" s="1264"/>
      <c r="C62" s="1375"/>
      <c r="D62" s="1871"/>
      <c r="E62" s="1844"/>
      <c r="F62" s="1844"/>
      <c r="G62" s="1844"/>
      <c r="H62" s="1844"/>
      <c r="I62" s="1844"/>
      <c r="J62" s="1844"/>
      <c r="K62" s="1844"/>
      <c r="L62" s="1844"/>
      <c r="M62" s="1844"/>
      <c r="N62" s="1844"/>
      <c r="O62" s="1844"/>
      <c r="P62" s="1844"/>
      <c r="Q62" s="1844"/>
      <c r="R62" s="1681"/>
      <c r="S62" s="1709"/>
      <c r="T62" s="1709"/>
      <c r="U62" s="1705"/>
      <c r="V62" s="965" t="s">
        <v>76</v>
      </c>
      <c r="W62" s="966" t="s">
        <v>77</v>
      </c>
      <c r="X62" s="1082">
        <v>24374.35845</v>
      </c>
      <c r="Y62" s="324">
        <f t="shared" si="18"/>
        <v>2924.923014</v>
      </c>
      <c r="Z62" s="324">
        <f t="shared" si="21"/>
        <v>27299.281464</v>
      </c>
      <c r="AA62" s="1686"/>
      <c r="AB62" s="967"/>
      <c r="AC62" s="967"/>
      <c r="AD62" s="967">
        <f t="shared" si="22"/>
        <v>24374.35845</v>
      </c>
      <c r="AE62" s="967"/>
      <c r="AF62" s="967"/>
      <c r="AG62" s="967"/>
      <c r="AH62" s="967"/>
      <c r="AI62" s="967"/>
      <c r="AJ62" s="967"/>
      <c r="AK62" s="967"/>
      <c r="AL62" s="967"/>
      <c r="AM62" s="967"/>
      <c r="AN62" s="967"/>
      <c r="AO62" s="17">
        <f>SUBTOTAL(9,AB62:AN62)</f>
        <v>24374.35845</v>
      </c>
    </row>
    <row r="63" spans="1:42" s="1" customFormat="1" ht="78" customHeight="1" x14ac:dyDescent="0.25">
      <c r="A63" s="1258"/>
      <c r="B63" s="1264"/>
      <c r="C63" s="1375"/>
      <c r="D63" s="1872" t="s">
        <v>130</v>
      </c>
      <c r="E63" s="1255">
        <f>SUM(F63:Q63)</f>
        <v>12</v>
      </c>
      <c r="F63" s="1255">
        <v>1</v>
      </c>
      <c r="G63" s="1255">
        <v>1</v>
      </c>
      <c r="H63" s="1255">
        <v>1</v>
      </c>
      <c r="I63" s="1255">
        <v>1</v>
      </c>
      <c r="J63" s="1255">
        <v>1</v>
      </c>
      <c r="K63" s="1255">
        <v>1</v>
      </c>
      <c r="L63" s="1255">
        <v>1</v>
      </c>
      <c r="M63" s="1255">
        <v>1</v>
      </c>
      <c r="N63" s="1255">
        <v>1</v>
      </c>
      <c r="O63" s="1255">
        <v>1</v>
      </c>
      <c r="P63" s="1255">
        <v>1</v>
      </c>
      <c r="Q63" s="1255">
        <v>1</v>
      </c>
      <c r="R63" s="1681"/>
      <c r="S63" s="1252" t="s">
        <v>66</v>
      </c>
      <c r="T63" s="1826" t="s">
        <v>50</v>
      </c>
      <c r="U63" s="1706"/>
      <c r="V63" s="951" t="s">
        <v>67</v>
      </c>
      <c r="W63" s="952" t="s">
        <v>125</v>
      </c>
      <c r="X63" s="1083">
        <v>8354.7741600000008</v>
      </c>
      <c r="Y63" s="324">
        <f t="shared" si="18"/>
        <v>1002.5728992000001</v>
      </c>
      <c r="Z63" s="324">
        <f t="shared" ref="Z63:Z65" si="23">+X63+Y63</f>
        <v>9357.3470592000012</v>
      </c>
      <c r="AA63" s="1684" t="s">
        <v>742</v>
      </c>
      <c r="AB63" s="963"/>
      <c r="AC63" s="963"/>
      <c r="AD63" s="963">
        <f t="shared" si="22"/>
        <v>8354.7741600000008</v>
      </c>
      <c r="AE63" s="963"/>
      <c r="AF63" s="963"/>
      <c r="AG63" s="963"/>
      <c r="AH63" s="963"/>
      <c r="AI63" s="963"/>
      <c r="AJ63" s="963"/>
      <c r="AK63" s="963"/>
      <c r="AL63" s="963"/>
      <c r="AM63" s="963"/>
      <c r="AN63" s="963"/>
      <c r="AO63" s="17">
        <f>+AB63+AD63+AE63+AF63+AG63+AH63+AI63++AJ63+AK63+AL63+AM63+AN63</f>
        <v>8354.7741600000008</v>
      </c>
    </row>
    <row r="64" spans="1:42" s="1" customFormat="1" ht="78" customHeight="1" x14ac:dyDescent="0.25">
      <c r="A64" s="1258"/>
      <c r="B64" s="1264"/>
      <c r="C64" s="1375"/>
      <c r="D64" s="1873"/>
      <c r="E64" s="1256"/>
      <c r="F64" s="1256"/>
      <c r="G64" s="1256"/>
      <c r="H64" s="1256"/>
      <c r="I64" s="1256"/>
      <c r="J64" s="1256"/>
      <c r="K64" s="1256"/>
      <c r="L64" s="1256"/>
      <c r="M64" s="1256"/>
      <c r="N64" s="1256"/>
      <c r="O64" s="1256"/>
      <c r="P64" s="1256"/>
      <c r="Q64" s="1256"/>
      <c r="R64" s="1681"/>
      <c r="S64" s="1253"/>
      <c r="T64" s="1706"/>
      <c r="U64" s="1706"/>
      <c r="V64" s="951" t="s">
        <v>74</v>
      </c>
      <c r="W64" s="952" t="s">
        <v>75</v>
      </c>
      <c r="X64" s="1083">
        <v>6266.0806199999997</v>
      </c>
      <c r="Y64" s="324">
        <f t="shared" si="18"/>
        <v>751.92967439999995</v>
      </c>
      <c r="Z64" s="324">
        <f t="shared" si="23"/>
        <v>7018.0102944</v>
      </c>
      <c r="AA64" s="1685"/>
      <c r="AB64" s="963"/>
      <c r="AC64" s="963"/>
      <c r="AD64" s="963">
        <f t="shared" si="22"/>
        <v>6266.0806199999997</v>
      </c>
      <c r="AE64" s="963"/>
      <c r="AF64" s="963"/>
      <c r="AG64" s="963"/>
      <c r="AH64" s="963"/>
      <c r="AI64" s="963"/>
      <c r="AJ64" s="963"/>
      <c r="AK64" s="963"/>
      <c r="AL64" s="963"/>
      <c r="AM64" s="963"/>
      <c r="AN64" s="963"/>
      <c r="AO64" s="17">
        <f>SUBTOTAL(9,AB64:AN64)</f>
        <v>6266.0806199999997</v>
      </c>
    </row>
    <row r="65" spans="1:41" s="1" customFormat="1" ht="78" customHeight="1" x14ac:dyDescent="0.25">
      <c r="A65" s="1258"/>
      <c r="B65" s="1264"/>
      <c r="C65" s="1375"/>
      <c r="D65" s="1873"/>
      <c r="E65" s="1256"/>
      <c r="F65" s="1256"/>
      <c r="G65" s="1256"/>
      <c r="H65" s="1256"/>
      <c r="I65" s="1256"/>
      <c r="J65" s="1256"/>
      <c r="K65" s="1256"/>
      <c r="L65" s="1256"/>
      <c r="M65" s="1256"/>
      <c r="N65" s="1256"/>
      <c r="O65" s="1256"/>
      <c r="P65" s="1256"/>
      <c r="Q65" s="1256"/>
      <c r="R65" s="1681"/>
      <c r="S65" s="1253"/>
      <c r="T65" s="1706"/>
      <c r="U65" s="1706"/>
      <c r="V65" s="951" t="s">
        <v>76</v>
      </c>
      <c r="W65" s="952" t="s">
        <v>77</v>
      </c>
      <c r="X65" s="1083">
        <v>27153.016019999999</v>
      </c>
      <c r="Y65" s="324">
        <f t="shared" si="18"/>
        <v>3258.3619223999999</v>
      </c>
      <c r="Z65" s="324">
        <f t="shared" si="23"/>
        <v>30411.377942399999</v>
      </c>
      <c r="AA65" s="1686"/>
      <c r="AB65" s="963"/>
      <c r="AC65" s="963"/>
      <c r="AD65" s="963">
        <f t="shared" si="22"/>
        <v>27153.016019999999</v>
      </c>
      <c r="AE65" s="963"/>
      <c r="AF65" s="963"/>
      <c r="AG65" s="963"/>
      <c r="AH65" s="963"/>
      <c r="AI65" s="963"/>
      <c r="AJ65" s="963"/>
      <c r="AK65" s="963"/>
      <c r="AL65" s="963"/>
      <c r="AM65" s="963"/>
      <c r="AN65" s="963"/>
      <c r="AO65" s="17">
        <f>SUBTOTAL(9,AB65:AN65)</f>
        <v>27153.016019999999</v>
      </c>
    </row>
    <row r="66" spans="1:41" s="968" customFormat="1" ht="78" customHeight="1" x14ac:dyDescent="0.25">
      <c r="A66" s="1258"/>
      <c r="B66" s="1264"/>
      <c r="C66" s="1375"/>
      <c r="D66" s="1874" t="s">
        <v>131</v>
      </c>
      <c r="E66" s="1838">
        <f>SUM(F66:Q66)</f>
        <v>12</v>
      </c>
      <c r="F66" s="1838">
        <v>1</v>
      </c>
      <c r="G66" s="1838">
        <v>1</v>
      </c>
      <c r="H66" s="1838">
        <v>1</v>
      </c>
      <c r="I66" s="1838">
        <v>1</v>
      </c>
      <c r="J66" s="1838">
        <v>1</v>
      </c>
      <c r="K66" s="1838">
        <v>1</v>
      </c>
      <c r="L66" s="1838">
        <v>1</v>
      </c>
      <c r="M66" s="1838">
        <v>1</v>
      </c>
      <c r="N66" s="1838">
        <v>1</v>
      </c>
      <c r="O66" s="1838">
        <v>1</v>
      </c>
      <c r="P66" s="1838">
        <v>1</v>
      </c>
      <c r="Q66" s="1838">
        <v>1</v>
      </c>
      <c r="R66" s="1681"/>
      <c r="S66" s="1825" t="s">
        <v>66</v>
      </c>
      <c r="T66" s="1825" t="s">
        <v>50</v>
      </c>
      <c r="U66" s="1707"/>
      <c r="V66" s="949" t="s">
        <v>67</v>
      </c>
      <c r="W66" s="950" t="s">
        <v>125</v>
      </c>
      <c r="X66" s="1079">
        <v>608.98250000000007</v>
      </c>
      <c r="Y66" s="324">
        <f t="shared" si="18"/>
        <v>73.0779</v>
      </c>
      <c r="Z66" s="324">
        <f t="shared" ref="Z66:Z68" si="24">+X66+Y66</f>
        <v>682.06040000000007</v>
      </c>
      <c r="AA66" s="1684">
        <v>43956</v>
      </c>
      <c r="AB66" s="955"/>
      <c r="AC66" s="955"/>
      <c r="AD66" s="955"/>
      <c r="AE66" s="955"/>
      <c r="AF66" s="955"/>
      <c r="AG66" s="955">
        <f>+X66</f>
        <v>608.98250000000007</v>
      </c>
      <c r="AH66" s="955"/>
      <c r="AI66" s="955"/>
      <c r="AJ66" s="955"/>
      <c r="AK66" s="955"/>
      <c r="AL66" s="955"/>
      <c r="AM66" s="955"/>
      <c r="AN66" s="955"/>
      <c r="AO66" s="17">
        <f>SUBTOTAL(9,AB66:AN66)</f>
        <v>608.98250000000007</v>
      </c>
    </row>
    <row r="67" spans="1:41" s="968" customFormat="1" ht="78" customHeight="1" x14ac:dyDescent="0.25">
      <c r="A67" s="1258"/>
      <c r="B67" s="1264"/>
      <c r="C67" s="1375"/>
      <c r="D67" s="1874"/>
      <c r="E67" s="1838"/>
      <c r="F67" s="1838"/>
      <c r="G67" s="1838"/>
      <c r="H67" s="1838"/>
      <c r="I67" s="1838"/>
      <c r="J67" s="1838"/>
      <c r="K67" s="1838"/>
      <c r="L67" s="1838"/>
      <c r="M67" s="1838"/>
      <c r="N67" s="1838"/>
      <c r="O67" s="1838"/>
      <c r="P67" s="1838"/>
      <c r="Q67" s="1838"/>
      <c r="R67" s="1681"/>
      <c r="S67" s="1825"/>
      <c r="T67" s="1825"/>
      <c r="U67" s="1702"/>
      <c r="V67" s="949" t="s">
        <v>74</v>
      </c>
      <c r="W67" s="950" t="s">
        <v>75</v>
      </c>
      <c r="X67" s="1079">
        <v>456.736875</v>
      </c>
      <c r="Y67" s="324">
        <f t="shared" si="18"/>
        <v>54.808425</v>
      </c>
      <c r="Z67" s="324">
        <f t="shared" si="24"/>
        <v>511.5453</v>
      </c>
      <c r="AA67" s="1685"/>
      <c r="AB67" s="955"/>
      <c r="AC67" s="955"/>
      <c r="AD67" s="955"/>
      <c r="AE67" s="955"/>
      <c r="AF67" s="955"/>
      <c r="AG67" s="955">
        <f t="shared" ref="AG67:AG68" si="25">+X67</f>
        <v>456.736875</v>
      </c>
      <c r="AH67" s="955"/>
      <c r="AI67" s="955"/>
      <c r="AJ67" s="955"/>
      <c r="AK67" s="955"/>
      <c r="AL67" s="955"/>
      <c r="AM67" s="955"/>
      <c r="AN67" s="955"/>
      <c r="AO67" s="17">
        <f>SUBTOTAL(9,AB67:AN67)</f>
        <v>456.736875</v>
      </c>
    </row>
    <row r="68" spans="1:41" s="968" customFormat="1" ht="78" customHeight="1" x14ac:dyDescent="0.25">
      <c r="A68" s="1258"/>
      <c r="B68" s="1264"/>
      <c r="C68" s="1375"/>
      <c r="D68" s="1874"/>
      <c r="E68" s="1838"/>
      <c r="F68" s="1838"/>
      <c r="G68" s="1838"/>
      <c r="H68" s="1838"/>
      <c r="I68" s="1838"/>
      <c r="J68" s="1838"/>
      <c r="K68" s="1838"/>
      <c r="L68" s="1838"/>
      <c r="M68" s="1838"/>
      <c r="N68" s="1838"/>
      <c r="O68" s="1838"/>
      <c r="P68" s="1838"/>
      <c r="Q68" s="1838"/>
      <c r="R68" s="1681"/>
      <c r="S68" s="1825"/>
      <c r="T68" s="1825"/>
      <c r="U68" s="1708"/>
      <c r="V68" s="949" t="s">
        <v>76</v>
      </c>
      <c r="W68" s="950" t="s">
        <v>77</v>
      </c>
      <c r="X68" s="1079">
        <v>1979.193125</v>
      </c>
      <c r="Y68" s="324">
        <f t="shared" si="18"/>
        <v>237.503175</v>
      </c>
      <c r="Z68" s="324">
        <f t="shared" si="24"/>
        <v>2216.6963000000001</v>
      </c>
      <c r="AA68" s="1686"/>
      <c r="AB68" s="955"/>
      <c r="AC68" s="955"/>
      <c r="AD68" s="955"/>
      <c r="AE68" s="955"/>
      <c r="AF68" s="955"/>
      <c r="AG68" s="955">
        <f t="shared" si="25"/>
        <v>1979.193125</v>
      </c>
      <c r="AH68" s="955"/>
      <c r="AI68" s="955"/>
      <c r="AJ68" s="955"/>
      <c r="AK68" s="955"/>
      <c r="AL68" s="955"/>
      <c r="AM68" s="955"/>
      <c r="AN68" s="955"/>
      <c r="AO68" s="17">
        <f>SUBTOTAL(9,AB68:AN68)</f>
        <v>1979.193125</v>
      </c>
    </row>
    <row r="69" spans="1:41" s="1" customFormat="1" ht="78" customHeight="1" x14ac:dyDescent="0.25">
      <c r="A69" s="1258"/>
      <c r="B69" s="1264"/>
      <c r="C69" s="1375"/>
      <c r="D69" s="1852" t="s">
        <v>132</v>
      </c>
      <c r="E69" s="1256">
        <f>SUM(F69:Q69)</f>
        <v>12</v>
      </c>
      <c r="F69" s="1256">
        <v>1</v>
      </c>
      <c r="G69" s="1256">
        <v>1</v>
      </c>
      <c r="H69" s="1256">
        <v>1</v>
      </c>
      <c r="I69" s="1256">
        <v>1</v>
      </c>
      <c r="J69" s="1256">
        <v>1</v>
      </c>
      <c r="K69" s="1256">
        <v>1</v>
      </c>
      <c r="L69" s="1256">
        <v>1</v>
      </c>
      <c r="M69" s="1256">
        <v>1</v>
      </c>
      <c r="N69" s="1256">
        <v>1</v>
      </c>
      <c r="O69" s="1256">
        <v>1</v>
      </c>
      <c r="P69" s="1256">
        <v>1</v>
      </c>
      <c r="Q69" s="1256">
        <v>1</v>
      </c>
      <c r="R69" s="1681"/>
      <c r="S69" s="1253" t="s">
        <v>66</v>
      </c>
      <c r="T69" s="1820" t="s">
        <v>50</v>
      </c>
      <c r="U69" s="1700"/>
      <c r="V69" s="953" t="s">
        <v>67</v>
      </c>
      <c r="W69" s="954" t="s">
        <v>125</v>
      </c>
      <c r="X69" s="1078">
        <v>26699.059800000003</v>
      </c>
      <c r="Y69" s="324">
        <f t="shared" si="18"/>
        <v>3203.8871760000002</v>
      </c>
      <c r="Z69" s="324">
        <f t="shared" ref="Z69:Z71" si="26">+X69+Y69</f>
        <v>29902.946976000003</v>
      </c>
      <c r="AA69" s="1684">
        <v>43945</v>
      </c>
      <c r="AB69" s="969"/>
      <c r="AC69" s="969"/>
      <c r="AD69" s="964"/>
      <c r="AE69" s="964"/>
      <c r="AF69" s="964">
        <f>+X69</f>
        <v>26699.059800000003</v>
      </c>
      <c r="AG69" s="964"/>
      <c r="AH69" s="964"/>
      <c r="AI69" s="964"/>
      <c r="AJ69" s="964"/>
      <c r="AK69" s="964"/>
      <c r="AL69" s="964"/>
      <c r="AM69" s="964"/>
      <c r="AN69" s="964"/>
      <c r="AO69" s="17">
        <f>+AB69+AD69+AE69+AF69+AG69+AH69+AI69++AJ69+AK69+AL69+AM69+AN69</f>
        <v>26699.059800000003</v>
      </c>
    </row>
    <row r="70" spans="1:41" s="1" customFormat="1" ht="78" customHeight="1" x14ac:dyDescent="0.25">
      <c r="A70" s="1258"/>
      <c r="B70" s="1264"/>
      <c r="C70" s="1375"/>
      <c r="D70" s="1852"/>
      <c r="E70" s="1256"/>
      <c r="F70" s="1256"/>
      <c r="G70" s="1256"/>
      <c r="H70" s="1256"/>
      <c r="I70" s="1256"/>
      <c r="J70" s="1256"/>
      <c r="K70" s="1256"/>
      <c r="L70" s="1256"/>
      <c r="M70" s="1256"/>
      <c r="N70" s="1256"/>
      <c r="O70" s="1256"/>
      <c r="P70" s="1256"/>
      <c r="Q70" s="1256"/>
      <c r="R70" s="1681"/>
      <c r="S70" s="1253"/>
      <c r="T70" s="1820"/>
      <c r="U70" s="1701"/>
      <c r="V70" s="953" t="s">
        <v>74</v>
      </c>
      <c r="W70" s="954" t="s">
        <v>75</v>
      </c>
      <c r="X70" s="1078">
        <v>20024.294849999998</v>
      </c>
      <c r="Y70" s="324">
        <f t="shared" si="18"/>
        <v>2402.9153819999997</v>
      </c>
      <c r="Z70" s="324">
        <f t="shared" si="26"/>
        <v>22427.210231999998</v>
      </c>
      <c r="AA70" s="1685"/>
      <c r="AB70" s="1047"/>
      <c r="AC70" s="969"/>
      <c r="AD70" s="964"/>
      <c r="AE70" s="964"/>
      <c r="AF70" s="964">
        <f t="shared" ref="AF70:AF71" si="27">+X70</f>
        <v>20024.294849999998</v>
      </c>
      <c r="AG70" s="964"/>
      <c r="AH70" s="964"/>
      <c r="AI70" s="964"/>
      <c r="AJ70" s="964"/>
      <c r="AK70" s="964"/>
      <c r="AL70" s="964"/>
      <c r="AM70" s="964"/>
      <c r="AN70" s="964"/>
      <c r="AO70" s="17">
        <f>+AB70+AD70+AE70+AF70+AG70+AH70+AI70++AJ70+AK70+AL70+AM70+AN70</f>
        <v>20024.294849999998</v>
      </c>
    </row>
    <row r="71" spans="1:41" s="1" customFormat="1" ht="78" customHeight="1" x14ac:dyDescent="0.25">
      <c r="A71" s="1258"/>
      <c r="B71" s="1264"/>
      <c r="C71" s="1375"/>
      <c r="D71" s="1853"/>
      <c r="E71" s="1257"/>
      <c r="F71" s="1257"/>
      <c r="G71" s="1257"/>
      <c r="H71" s="1257"/>
      <c r="I71" s="1257"/>
      <c r="J71" s="1257"/>
      <c r="K71" s="1257"/>
      <c r="L71" s="1257"/>
      <c r="M71" s="1257"/>
      <c r="N71" s="1257"/>
      <c r="O71" s="1257"/>
      <c r="P71" s="1257"/>
      <c r="Q71" s="1257"/>
      <c r="R71" s="1681"/>
      <c r="S71" s="1254"/>
      <c r="T71" s="1821"/>
      <c r="U71" s="1701"/>
      <c r="V71" s="953" t="s">
        <v>76</v>
      </c>
      <c r="W71" s="954" t="s">
        <v>77</v>
      </c>
      <c r="X71" s="1078">
        <v>86771.944350000005</v>
      </c>
      <c r="Y71" s="324">
        <f t="shared" si="18"/>
        <v>10412.633322</v>
      </c>
      <c r="Z71" s="324">
        <f t="shared" si="26"/>
        <v>97184.577671999999</v>
      </c>
      <c r="AA71" s="1686"/>
      <c r="AB71" s="964"/>
      <c r="AC71" s="964"/>
      <c r="AD71" s="964"/>
      <c r="AE71" s="964"/>
      <c r="AF71" s="964">
        <f t="shared" si="27"/>
        <v>86771.944350000005</v>
      </c>
      <c r="AG71" s="964"/>
      <c r="AH71" s="964"/>
      <c r="AI71" s="964"/>
      <c r="AJ71" s="964"/>
      <c r="AK71" s="964"/>
      <c r="AL71" s="964"/>
      <c r="AM71" s="964"/>
      <c r="AN71" s="964"/>
      <c r="AO71" s="17">
        <f>SUBTOTAL(9,AB71:AN71)</f>
        <v>86771.944350000005</v>
      </c>
    </row>
    <row r="72" spans="1:41" s="1" customFormat="1" ht="78" customHeight="1" x14ac:dyDescent="0.25">
      <c r="A72" s="1258"/>
      <c r="B72" s="1264"/>
      <c r="C72" s="1375"/>
      <c r="D72" s="1863" t="s">
        <v>133</v>
      </c>
      <c r="E72" s="1845">
        <f>SUM(F72:Q72)</f>
        <v>12</v>
      </c>
      <c r="F72" s="1845">
        <v>1</v>
      </c>
      <c r="G72" s="1845">
        <v>1</v>
      </c>
      <c r="H72" s="1845">
        <v>1</v>
      </c>
      <c r="I72" s="1845">
        <v>1</v>
      </c>
      <c r="J72" s="1845">
        <v>1</v>
      </c>
      <c r="K72" s="1845">
        <v>1</v>
      </c>
      <c r="L72" s="1845">
        <v>1</v>
      </c>
      <c r="M72" s="1845">
        <v>1</v>
      </c>
      <c r="N72" s="1845">
        <v>1</v>
      </c>
      <c r="O72" s="1845">
        <v>1</v>
      </c>
      <c r="P72" s="1845">
        <v>1</v>
      </c>
      <c r="Q72" s="1845">
        <v>1</v>
      </c>
      <c r="R72" s="1681"/>
      <c r="S72" s="1845" t="s">
        <v>66</v>
      </c>
      <c r="T72" s="1848" t="s">
        <v>50</v>
      </c>
      <c r="U72" s="970"/>
      <c r="V72" s="971" t="s">
        <v>67</v>
      </c>
      <c r="W72" s="972" t="s">
        <v>125</v>
      </c>
      <c r="X72" s="1084">
        <v>11251.80672</v>
      </c>
      <c r="Y72" s="324">
        <f t="shared" si="18"/>
        <v>1350.2168064</v>
      </c>
      <c r="Z72" s="324">
        <f t="shared" ref="Z72:Z74" si="28">+X72+Y72</f>
        <v>12602.0235264</v>
      </c>
      <c r="AA72" s="1684" t="s">
        <v>872</v>
      </c>
      <c r="AB72" s="973"/>
      <c r="AC72" s="973"/>
      <c r="AD72" s="973">
        <f t="shared" si="22"/>
        <v>11251.80672</v>
      </c>
      <c r="AE72" s="973"/>
      <c r="AF72" s="973"/>
      <c r="AG72" s="973"/>
      <c r="AH72" s="973"/>
      <c r="AI72" s="973"/>
      <c r="AJ72" s="973"/>
      <c r="AK72" s="973"/>
      <c r="AL72" s="973"/>
      <c r="AM72" s="973"/>
      <c r="AN72" s="973"/>
      <c r="AO72" s="17">
        <f>+AB72+AD72+AE72+AF72+AG72+AH72+AI72++AJ72+AK72+AL72+AM72+AN72</f>
        <v>11251.80672</v>
      </c>
    </row>
    <row r="73" spans="1:41" s="1" customFormat="1" ht="78" customHeight="1" x14ac:dyDescent="0.25">
      <c r="A73" s="1258"/>
      <c r="B73" s="1264"/>
      <c r="C73" s="1375"/>
      <c r="D73" s="1864"/>
      <c r="E73" s="1846"/>
      <c r="F73" s="1846"/>
      <c r="G73" s="1846"/>
      <c r="H73" s="1846"/>
      <c r="I73" s="1846"/>
      <c r="J73" s="1846"/>
      <c r="K73" s="1846"/>
      <c r="L73" s="1846"/>
      <c r="M73" s="1846"/>
      <c r="N73" s="1846"/>
      <c r="O73" s="1846"/>
      <c r="P73" s="1846"/>
      <c r="Q73" s="1846"/>
      <c r="R73" s="1681"/>
      <c r="S73" s="1846"/>
      <c r="T73" s="1849"/>
      <c r="U73" s="970"/>
      <c r="V73" s="971" t="s">
        <v>74</v>
      </c>
      <c r="W73" s="972" t="s">
        <v>75</v>
      </c>
      <c r="X73" s="1084">
        <v>8438.8550399999986</v>
      </c>
      <c r="Y73" s="324">
        <f t="shared" si="18"/>
        <v>1012.6626047999998</v>
      </c>
      <c r="Z73" s="324">
        <f t="shared" si="28"/>
        <v>9451.5176447999984</v>
      </c>
      <c r="AA73" s="1685"/>
      <c r="AB73" s="973"/>
      <c r="AC73" s="973"/>
      <c r="AD73" s="973">
        <f t="shared" si="22"/>
        <v>8438.8550399999986</v>
      </c>
      <c r="AE73" s="973"/>
      <c r="AF73" s="973"/>
      <c r="AG73" s="973"/>
      <c r="AH73" s="973"/>
      <c r="AI73" s="973"/>
      <c r="AJ73" s="973"/>
      <c r="AK73" s="973"/>
      <c r="AL73" s="973"/>
      <c r="AM73" s="973"/>
      <c r="AN73" s="973"/>
      <c r="AO73" s="17">
        <f>+AB73+AD73+AE73+AF73+AG73+AH73+AI73++AJ73+AK73+AL73+AM73+AN73</f>
        <v>8438.8550399999986</v>
      </c>
    </row>
    <row r="74" spans="1:41" s="1" customFormat="1" ht="78" customHeight="1" x14ac:dyDescent="0.25">
      <c r="A74" s="1258"/>
      <c r="B74" s="1264"/>
      <c r="C74" s="1375"/>
      <c r="D74" s="1865"/>
      <c r="E74" s="1847"/>
      <c r="F74" s="1847"/>
      <c r="G74" s="1847"/>
      <c r="H74" s="1847"/>
      <c r="I74" s="1847"/>
      <c r="J74" s="1847"/>
      <c r="K74" s="1847"/>
      <c r="L74" s="1847"/>
      <c r="M74" s="1847"/>
      <c r="N74" s="1847"/>
      <c r="O74" s="1847"/>
      <c r="P74" s="1847"/>
      <c r="Q74" s="1847"/>
      <c r="R74" s="1681"/>
      <c r="S74" s="1847"/>
      <c r="T74" s="1850"/>
      <c r="U74" s="970"/>
      <c r="V74" s="971" t="s">
        <v>76</v>
      </c>
      <c r="W74" s="972" t="s">
        <v>77</v>
      </c>
      <c r="X74" s="1084">
        <v>36568.37184</v>
      </c>
      <c r="Y74" s="324">
        <f t="shared" si="18"/>
        <v>4388.2046208000002</v>
      </c>
      <c r="Z74" s="324">
        <f t="shared" si="28"/>
        <v>40956.576460800003</v>
      </c>
      <c r="AA74" s="1686"/>
      <c r="AB74" s="973"/>
      <c r="AC74" s="973"/>
      <c r="AD74" s="973">
        <f t="shared" si="22"/>
        <v>36568.37184</v>
      </c>
      <c r="AE74" s="973"/>
      <c r="AF74" s="973"/>
      <c r="AG74" s="973"/>
      <c r="AH74" s="973"/>
      <c r="AI74" s="973"/>
      <c r="AJ74" s="973"/>
      <c r="AK74" s="973"/>
      <c r="AL74" s="973"/>
      <c r="AM74" s="973"/>
      <c r="AN74" s="973"/>
      <c r="AO74" s="17">
        <f>+AB74+AD74+AE74+AF74+AG74+AH74+AI74++AJ74+AK74+AL74+AM74+AN74</f>
        <v>36568.37184</v>
      </c>
    </row>
    <row r="75" spans="1:41" s="1" customFormat="1" ht="78" customHeight="1" x14ac:dyDescent="0.25">
      <c r="A75" s="1258"/>
      <c r="B75" s="1264"/>
      <c r="C75" s="1375"/>
      <c r="D75" s="1851" t="s">
        <v>876</v>
      </c>
      <c r="E75" s="1815">
        <f>SUM(F75:Q75)</f>
        <v>12</v>
      </c>
      <c r="F75" s="1815">
        <v>1</v>
      </c>
      <c r="G75" s="1815">
        <v>1</v>
      </c>
      <c r="H75" s="1815">
        <v>1</v>
      </c>
      <c r="I75" s="1815">
        <v>1</v>
      </c>
      <c r="J75" s="1815">
        <v>1</v>
      </c>
      <c r="K75" s="1815">
        <v>1</v>
      </c>
      <c r="L75" s="1815">
        <v>1</v>
      </c>
      <c r="M75" s="1815">
        <v>1</v>
      </c>
      <c r="N75" s="1815">
        <v>1</v>
      </c>
      <c r="O75" s="1815">
        <v>1</v>
      </c>
      <c r="P75" s="1815">
        <v>1</v>
      </c>
      <c r="Q75" s="1815">
        <v>1</v>
      </c>
      <c r="R75" s="1681"/>
      <c r="S75" s="1815" t="s">
        <v>66</v>
      </c>
      <c r="T75" s="1819" t="s">
        <v>50</v>
      </c>
      <c r="U75" s="1701"/>
      <c r="V75" s="953" t="s">
        <v>67</v>
      </c>
      <c r="W75" s="954" t="s">
        <v>125</v>
      </c>
      <c r="X75" s="1078">
        <v>10496.096000000001</v>
      </c>
      <c r="Y75" s="324">
        <f t="shared" si="18"/>
        <v>1259.5315200000002</v>
      </c>
      <c r="Z75" s="324">
        <f t="shared" ref="Z75:Z77" si="29">+X75+Y75</f>
        <v>11755.627520000002</v>
      </c>
      <c r="AA75" s="1684">
        <v>43882</v>
      </c>
      <c r="AB75" s="964"/>
      <c r="AC75" s="964"/>
      <c r="AD75" s="964">
        <f t="shared" ref="AD75:AD83" si="30">+X75</f>
        <v>10496.096000000001</v>
      </c>
      <c r="AE75" s="964"/>
      <c r="AF75" s="964"/>
      <c r="AG75" s="964"/>
      <c r="AH75" s="964"/>
      <c r="AI75" s="964"/>
      <c r="AJ75" s="964"/>
      <c r="AK75" s="964"/>
      <c r="AL75" s="964"/>
      <c r="AM75" s="964"/>
      <c r="AN75" s="964"/>
      <c r="AO75" s="17">
        <f>+AB75+AD75+AE75+AF75+AG75+AH75+AI75++AJ75+AK75+AL75+AM75+AN75</f>
        <v>10496.096000000001</v>
      </c>
    </row>
    <row r="76" spans="1:41" s="1" customFormat="1" ht="78" customHeight="1" x14ac:dyDescent="0.25">
      <c r="A76" s="1258"/>
      <c r="B76" s="1264"/>
      <c r="C76" s="1375"/>
      <c r="D76" s="1852"/>
      <c r="E76" s="1816"/>
      <c r="F76" s="1816"/>
      <c r="G76" s="1816"/>
      <c r="H76" s="1816"/>
      <c r="I76" s="1816"/>
      <c r="J76" s="1816"/>
      <c r="K76" s="1816"/>
      <c r="L76" s="1816"/>
      <c r="M76" s="1816"/>
      <c r="N76" s="1816"/>
      <c r="O76" s="1816"/>
      <c r="P76" s="1816"/>
      <c r="Q76" s="1816"/>
      <c r="R76" s="1681"/>
      <c r="S76" s="1816"/>
      <c r="T76" s="1820"/>
      <c r="U76" s="1701"/>
      <c r="V76" s="953" t="s">
        <v>74</v>
      </c>
      <c r="W76" s="954" t="s">
        <v>75</v>
      </c>
      <c r="X76" s="1078">
        <v>7872.0720000000001</v>
      </c>
      <c r="Y76" s="324">
        <f t="shared" si="18"/>
        <v>944.64864</v>
      </c>
      <c r="Z76" s="324">
        <f t="shared" si="29"/>
        <v>8816.7206399999995</v>
      </c>
      <c r="AA76" s="1685"/>
      <c r="AB76" s="964"/>
      <c r="AC76" s="964"/>
      <c r="AD76" s="964">
        <f t="shared" si="30"/>
        <v>7872.0720000000001</v>
      </c>
      <c r="AE76" s="964"/>
      <c r="AF76" s="964"/>
      <c r="AG76" s="964"/>
      <c r="AH76" s="964"/>
      <c r="AI76" s="964"/>
      <c r="AJ76" s="964"/>
      <c r="AK76" s="964"/>
      <c r="AL76" s="964"/>
      <c r="AM76" s="964"/>
      <c r="AN76" s="964"/>
      <c r="AO76" s="17">
        <f>+AB76+AD76+AE76+AF76+AG76+AH76+AI76++AJ76+AK76+AL76+AM76+AN76</f>
        <v>7872.0720000000001</v>
      </c>
    </row>
    <row r="77" spans="1:41" s="1" customFormat="1" ht="78" customHeight="1" x14ac:dyDescent="0.25">
      <c r="A77" s="1258"/>
      <c r="B77" s="1264"/>
      <c r="C77" s="1375"/>
      <c r="D77" s="1853"/>
      <c r="E77" s="1817"/>
      <c r="F77" s="1817"/>
      <c r="G77" s="1817"/>
      <c r="H77" s="1817"/>
      <c r="I77" s="1817"/>
      <c r="J77" s="1817"/>
      <c r="K77" s="1817"/>
      <c r="L77" s="1817"/>
      <c r="M77" s="1817"/>
      <c r="N77" s="1817"/>
      <c r="O77" s="1817"/>
      <c r="P77" s="1817"/>
      <c r="Q77" s="1817"/>
      <c r="R77" s="1681"/>
      <c r="S77" s="1817"/>
      <c r="T77" s="1821"/>
      <c r="U77" s="1701"/>
      <c r="V77" s="953" t="s">
        <v>76</v>
      </c>
      <c r="W77" s="954" t="s">
        <v>77</v>
      </c>
      <c r="X77" s="1078">
        <v>34112.311999999998</v>
      </c>
      <c r="Y77" s="324">
        <f t="shared" si="18"/>
        <v>4093.4774399999997</v>
      </c>
      <c r="Z77" s="324">
        <f t="shared" si="29"/>
        <v>38205.78944</v>
      </c>
      <c r="AA77" s="1686"/>
      <c r="AB77" s="964"/>
      <c r="AC77" s="964"/>
      <c r="AD77" s="964">
        <f t="shared" si="30"/>
        <v>34112.311999999998</v>
      </c>
      <c r="AE77" s="964"/>
      <c r="AF77" s="964"/>
      <c r="AG77" s="964"/>
      <c r="AH77" s="964"/>
      <c r="AI77" s="964"/>
      <c r="AJ77" s="964"/>
      <c r="AK77" s="964"/>
      <c r="AL77" s="964"/>
      <c r="AM77" s="964"/>
      <c r="AN77" s="964"/>
      <c r="AO77" s="17">
        <f>SUBTOTAL(9,AB77:AN77)</f>
        <v>34112.311999999998</v>
      </c>
    </row>
    <row r="78" spans="1:41" ht="78" customHeight="1" x14ac:dyDescent="0.25">
      <c r="A78" s="1258"/>
      <c r="B78" s="1264"/>
      <c r="C78" s="1375"/>
      <c r="D78" s="1860" t="s">
        <v>135</v>
      </c>
      <c r="E78" s="1842">
        <f>SUM(F78:Q78)</f>
        <v>12</v>
      </c>
      <c r="F78" s="1875">
        <v>1</v>
      </c>
      <c r="G78" s="1875">
        <v>1</v>
      </c>
      <c r="H78" s="1875">
        <v>1</v>
      </c>
      <c r="I78" s="1875">
        <v>1</v>
      </c>
      <c r="J78" s="1875">
        <v>1</v>
      </c>
      <c r="K78" s="1875">
        <v>1</v>
      </c>
      <c r="L78" s="1875">
        <v>1</v>
      </c>
      <c r="M78" s="1875">
        <v>1</v>
      </c>
      <c r="N78" s="1875">
        <v>1</v>
      </c>
      <c r="O78" s="1875">
        <v>1</v>
      </c>
      <c r="P78" s="1875">
        <v>1</v>
      </c>
      <c r="Q78" s="1875">
        <v>1</v>
      </c>
      <c r="R78" s="1681"/>
      <c r="S78" s="1875" t="s">
        <v>66</v>
      </c>
      <c r="T78" s="1860" t="s">
        <v>50</v>
      </c>
      <c r="U78" s="1705"/>
      <c r="V78" s="965" t="s">
        <v>67</v>
      </c>
      <c r="W78" s="966" t="s">
        <v>125</v>
      </c>
      <c r="X78" s="1082">
        <v>73457.66399999999</v>
      </c>
      <c r="Y78" s="324">
        <f t="shared" si="18"/>
        <v>8814.9196799999991</v>
      </c>
      <c r="Z78" s="324">
        <f t="shared" ref="Z78:Z80" si="31">+X78+Y78</f>
        <v>82272.583679999982</v>
      </c>
      <c r="AA78" s="1684">
        <v>43863</v>
      </c>
      <c r="AB78" s="967"/>
      <c r="AC78" s="967"/>
      <c r="AD78" s="967">
        <f t="shared" si="30"/>
        <v>73457.66399999999</v>
      </c>
      <c r="AE78" s="967"/>
      <c r="AF78" s="967"/>
      <c r="AG78" s="967"/>
      <c r="AH78" s="967"/>
      <c r="AI78" s="967"/>
      <c r="AJ78" s="967"/>
      <c r="AK78" s="967"/>
      <c r="AL78" s="967"/>
      <c r="AM78" s="967"/>
      <c r="AN78" s="967"/>
      <c r="AO78" s="17">
        <f>SUBTOTAL(9,AB78:AN78)</f>
        <v>73457.66399999999</v>
      </c>
    </row>
    <row r="79" spans="1:41" ht="78" customHeight="1" x14ac:dyDescent="0.25">
      <c r="A79" s="1258"/>
      <c r="B79" s="1264"/>
      <c r="C79" s="1375"/>
      <c r="D79" s="1861"/>
      <c r="E79" s="1843"/>
      <c r="F79" s="1875"/>
      <c r="G79" s="1875"/>
      <c r="H79" s="1875"/>
      <c r="I79" s="1875"/>
      <c r="J79" s="1875"/>
      <c r="K79" s="1875"/>
      <c r="L79" s="1875"/>
      <c r="M79" s="1875"/>
      <c r="N79" s="1875"/>
      <c r="O79" s="1875"/>
      <c r="P79" s="1875"/>
      <c r="Q79" s="1875"/>
      <c r="R79" s="1681"/>
      <c r="S79" s="1875"/>
      <c r="T79" s="1861"/>
      <c r="U79" s="1705"/>
      <c r="V79" s="965" t="s">
        <v>74</v>
      </c>
      <c r="W79" s="966" t="s">
        <v>75</v>
      </c>
      <c r="X79" s="1082">
        <v>55093.248</v>
      </c>
      <c r="Y79" s="324">
        <f t="shared" si="18"/>
        <v>6611.1897599999993</v>
      </c>
      <c r="Z79" s="324">
        <f t="shared" si="31"/>
        <v>61704.437760000001</v>
      </c>
      <c r="AA79" s="1685"/>
      <c r="AB79" s="967"/>
      <c r="AC79" s="967"/>
      <c r="AD79" s="967">
        <f t="shared" si="30"/>
        <v>55093.248</v>
      </c>
      <c r="AE79" s="967"/>
      <c r="AF79" s="967"/>
      <c r="AG79" s="967"/>
      <c r="AH79" s="967"/>
      <c r="AI79" s="967"/>
      <c r="AJ79" s="967"/>
      <c r="AK79" s="967"/>
      <c r="AL79" s="967"/>
      <c r="AM79" s="967"/>
      <c r="AN79" s="967"/>
      <c r="AO79" s="17">
        <f>SUBTOTAL(9,AB79:AN79)</f>
        <v>55093.248</v>
      </c>
    </row>
    <row r="80" spans="1:41" ht="78" customHeight="1" x14ac:dyDescent="0.25">
      <c r="A80" s="1258"/>
      <c r="B80" s="1264"/>
      <c r="C80" s="1438"/>
      <c r="D80" s="1862"/>
      <c r="E80" s="1844"/>
      <c r="F80" s="1875"/>
      <c r="G80" s="1875"/>
      <c r="H80" s="1875"/>
      <c r="I80" s="1875"/>
      <c r="J80" s="1875"/>
      <c r="K80" s="1875"/>
      <c r="L80" s="1875"/>
      <c r="M80" s="1875"/>
      <c r="N80" s="1875"/>
      <c r="O80" s="1875"/>
      <c r="P80" s="1875"/>
      <c r="Q80" s="1875"/>
      <c r="R80" s="1681"/>
      <c r="S80" s="1875"/>
      <c r="T80" s="1862"/>
      <c r="U80" s="1709"/>
      <c r="V80" s="965" t="s">
        <v>76</v>
      </c>
      <c r="W80" s="966" t="s">
        <v>77</v>
      </c>
      <c r="X80" s="1082">
        <v>238737.408</v>
      </c>
      <c r="Y80" s="324">
        <f t="shared" si="18"/>
        <v>28648.488959999999</v>
      </c>
      <c r="Z80" s="324">
        <f t="shared" si="31"/>
        <v>267385.89695999998</v>
      </c>
      <c r="AA80" s="1686"/>
      <c r="AB80" s="967"/>
      <c r="AC80" s="967"/>
      <c r="AD80" s="967">
        <f t="shared" si="30"/>
        <v>238737.408</v>
      </c>
      <c r="AE80" s="967"/>
      <c r="AF80" s="967"/>
      <c r="AG80" s="967"/>
      <c r="AH80" s="967"/>
      <c r="AI80" s="967"/>
      <c r="AJ80" s="967"/>
      <c r="AK80" s="967"/>
      <c r="AL80" s="967"/>
      <c r="AM80" s="967"/>
      <c r="AN80" s="967"/>
      <c r="AO80" s="17">
        <f>SUBTOTAL(9,AB80:AN80)</f>
        <v>238737.408</v>
      </c>
    </row>
    <row r="81" spans="1:42" s="1" customFormat="1" ht="78" customHeight="1" x14ac:dyDescent="0.25">
      <c r="A81" s="1258"/>
      <c r="B81" s="1265"/>
      <c r="C81" s="1899" t="s">
        <v>713</v>
      </c>
      <c r="D81" s="663" t="s">
        <v>136</v>
      </c>
      <c r="E81" s="1063">
        <v>2</v>
      </c>
      <c r="F81" s="1064"/>
      <c r="G81" s="1064"/>
      <c r="H81" s="1064"/>
      <c r="I81" s="1064">
        <v>1</v>
      </c>
      <c r="J81" s="1064"/>
      <c r="K81" s="1064"/>
      <c r="L81" s="1064"/>
      <c r="M81" s="1064">
        <v>1</v>
      </c>
      <c r="N81" s="1064"/>
      <c r="O81" s="1064"/>
      <c r="P81" s="1064"/>
      <c r="Q81" s="1064"/>
      <c r="R81" s="1681"/>
      <c r="S81" s="1120" t="s">
        <v>66</v>
      </c>
      <c r="T81" s="529" t="s">
        <v>50</v>
      </c>
      <c r="U81" s="529"/>
      <c r="V81" s="889" t="s">
        <v>65</v>
      </c>
      <c r="W81" s="933" t="s">
        <v>123</v>
      </c>
      <c r="X81" s="1074">
        <v>1000</v>
      </c>
      <c r="Y81" s="324">
        <f>+X81*0.12</f>
        <v>120</v>
      </c>
      <c r="Z81" s="324">
        <f>+Y81+X81</f>
        <v>1120</v>
      </c>
      <c r="AA81" s="1137">
        <v>43862</v>
      </c>
      <c r="AB81" s="324"/>
      <c r="AC81" s="324"/>
      <c r="AD81" s="353">
        <f t="shared" si="30"/>
        <v>1000</v>
      </c>
      <c r="AE81" s="324"/>
      <c r="AF81" s="324"/>
      <c r="AG81" s="324"/>
      <c r="AH81" s="324">
        <f>+X81</f>
        <v>1000</v>
      </c>
      <c r="AI81" s="324"/>
      <c r="AJ81" s="324"/>
      <c r="AK81" s="324"/>
      <c r="AL81" s="324"/>
      <c r="AM81" s="324"/>
      <c r="AN81" s="324"/>
      <c r="AO81" s="17">
        <f>+AB81+AD81+AE81+AF81+AG81+AH81+AI81++AJ81+AK81+AL81+AM81+AN81</f>
        <v>2000</v>
      </c>
    </row>
    <row r="82" spans="1:42" s="1" customFormat="1" ht="78" customHeight="1" x14ac:dyDescent="0.25">
      <c r="A82" s="1258"/>
      <c r="B82" s="1264"/>
      <c r="C82" s="1900"/>
      <c r="D82" s="663" t="s">
        <v>137</v>
      </c>
      <c r="E82" s="1063">
        <v>1</v>
      </c>
      <c r="F82" s="1064"/>
      <c r="G82" s="1064"/>
      <c r="H82" s="1064"/>
      <c r="I82" s="1064"/>
      <c r="J82" s="1064"/>
      <c r="K82" s="1064">
        <f>+E82</f>
        <v>1</v>
      </c>
      <c r="L82" s="1064"/>
      <c r="M82" s="1064"/>
      <c r="N82" s="1064"/>
      <c r="O82" s="1064"/>
      <c r="P82" s="1064"/>
      <c r="Q82" s="1064"/>
      <c r="R82" s="1681"/>
      <c r="S82" s="1120" t="s">
        <v>66</v>
      </c>
      <c r="T82" s="529" t="s">
        <v>68</v>
      </c>
      <c r="U82" s="529"/>
      <c r="V82" s="889" t="s">
        <v>69</v>
      </c>
      <c r="W82" s="909" t="s">
        <v>70</v>
      </c>
      <c r="X82" s="1074">
        <v>57447</v>
      </c>
      <c r="Y82" s="1104">
        <f>+X82*0.12</f>
        <v>6893.6399999999994</v>
      </c>
      <c r="Z82" s="1104">
        <f>+X82+Y82</f>
        <v>64340.639999999999</v>
      </c>
      <c r="AA82" s="1137">
        <v>43862</v>
      </c>
      <c r="AB82" s="324"/>
      <c r="AC82" s="324"/>
      <c r="AD82" s="324">
        <f t="shared" si="30"/>
        <v>57447</v>
      </c>
      <c r="AE82" s="324"/>
      <c r="AF82" s="324"/>
      <c r="AG82" s="324">
        <f>+X82</f>
        <v>57447</v>
      </c>
      <c r="AH82" s="324"/>
      <c r="AI82" s="324"/>
      <c r="AJ82" s="324"/>
      <c r="AK82" s="324"/>
      <c r="AL82" s="324"/>
      <c r="AM82" s="324"/>
      <c r="AN82" s="324"/>
      <c r="AO82" s="17">
        <f>+AB82+AD82+AE82+AF82+AG82+AH82+AI82++AJ82+AK82+AL82+AM82+AN82</f>
        <v>114894</v>
      </c>
    </row>
    <row r="83" spans="1:42" s="1" customFormat="1" ht="78" customHeight="1" x14ac:dyDescent="0.25">
      <c r="A83" s="1258"/>
      <c r="B83" s="1264"/>
      <c r="C83" s="1900"/>
      <c r="D83" s="663" t="s">
        <v>849</v>
      </c>
      <c r="E83" s="1063">
        <v>1</v>
      </c>
      <c r="F83" s="1064"/>
      <c r="G83" s="1064"/>
      <c r="H83" s="1064"/>
      <c r="I83" s="1064">
        <f>+E83</f>
        <v>1</v>
      </c>
      <c r="J83" s="1064"/>
      <c r="K83" s="1064"/>
      <c r="L83" s="1064"/>
      <c r="M83" s="1064"/>
      <c r="N83" s="1064"/>
      <c r="O83" s="1064"/>
      <c r="P83" s="1064"/>
      <c r="Q83" s="1064"/>
      <c r="R83" s="1681"/>
      <c r="S83" s="1120" t="s">
        <v>66</v>
      </c>
      <c r="T83" s="529" t="s">
        <v>68</v>
      </c>
      <c r="U83" s="529"/>
      <c r="V83" s="889" t="s">
        <v>69</v>
      </c>
      <c r="W83" s="909" t="s">
        <v>70</v>
      </c>
      <c r="X83" s="1074">
        <v>35000</v>
      </c>
      <c r="Y83" s="1104">
        <v>0</v>
      </c>
      <c r="Z83" s="1104">
        <f>+Y83+X83</f>
        <v>35000</v>
      </c>
      <c r="AA83" s="1137">
        <v>43862</v>
      </c>
      <c r="AB83" s="324"/>
      <c r="AC83" s="324"/>
      <c r="AD83" s="324">
        <f t="shared" si="30"/>
        <v>35000</v>
      </c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985">
        <f t="shared" ref="AO83" si="32">+AB83+AD83+AE83+AF83+AG83+AH83+AI83++AJ83+AK83+AL83+AM83+AN83</f>
        <v>35000</v>
      </c>
    </row>
    <row r="84" spans="1:42" s="1" customFormat="1" ht="78" customHeight="1" x14ac:dyDescent="0.25">
      <c r="A84" s="1258"/>
      <c r="B84" s="1264"/>
      <c r="C84" s="1900"/>
      <c r="D84" s="663" t="s">
        <v>71</v>
      </c>
      <c r="E84" s="1063">
        <v>1</v>
      </c>
      <c r="F84" s="1064"/>
      <c r="G84" s="1064"/>
      <c r="H84" s="1064"/>
      <c r="I84" s="1064"/>
      <c r="J84" s="1064"/>
      <c r="K84" s="1064">
        <v>1</v>
      </c>
      <c r="L84" s="1064"/>
      <c r="M84" s="1064"/>
      <c r="N84" s="1064"/>
      <c r="O84" s="1064"/>
      <c r="P84" s="1064"/>
      <c r="Q84" s="1064"/>
      <c r="R84" s="1681"/>
      <c r="S84" s="1120" t="s">
        <v>66</v>
      </c>
      <c r="T84" s="529" t="s">
        <v>68</v>
      </c>
      <c r="U84" s="529"/>
      <c r="V84" s="889" t="s">
        <v>72</v>
      </c>
      <c r="W84" s="909" t="s">
        <v>73</v>
      </c>
      <c r="X84" s="1074">
        <v>25000</v>
      </c>
      <c r="Y84" s="324">
        <f>+X84*0.12</f>
        <v>3000</v>
      </c>
      <c r="Z84" s="324">
        <f>+X84+Y84</f>
        <v>28000</v>
      </c>
      <c r="AA84" s="1137">
        <v>43862</v>
      </c>
      <c r="AB84" s="324"/>
      <c r="AC84" s="324"/>
      <c r="AD84" s="353"/>
      <c r="AE84" s="324"/>
      <c r="AF84" s="324"/>
      <c r="AG84" s="324">
        <f>+X84</f>
        <v>25000</v>
      </c>
      <c r="AH84" s="324"/>
      <c r="AI84" s="324"/>
      <c r="AJ84" s="324"/>
      <c r="AK84" s="324"/>
      <c r="AL84" s="324"/>
      <c r="AM84" s="324"/>
      <c r="AN84" s="324"/>
      <c r="AO84" s="17">
        <f>+AB84+AD84+AE84+AF84+AG84+AH84+AI84++AJ84+AK84+AL84+AM84+AN84</f>
        <v>25000</v>
      </c>
      <c r="AP84" s="1009">
        <f>SUM(X84)</f>
        <v>25000</v>
      </c>
    </row>
    <row r="85" spans="1:42" s="1" customFormat="1" ht="78" customHeight="1" x14ac:dyDescent="0.25">
      <c r="A85" s="1258"/>
      <c r="B85" s="1264"/>
      <c r="C85" s="1900"/>
      <c r="D85" s="663" t="s">
        <v>865</v>
      </c>
      <c r="E85" s="1063"/>
      <c r="F85" s="1064"/>
      <c r="G85" s="1064"/>
      <c r="H85" s="1064"/>
      <c r="I85" s="1064"/>
      <c r="J85" s="1064"/>
      <c r="K85" s="1064"/>
      <c r="L85" s="1064"/>
      <c r="M85" s="1064"/>
      <c r="N85" s="1064"/>
      <c r="O85" s="1064"/>
      <c r="P85" s="1064"/>
      <c r="Q85" s="1064"/>
      <c r="R85" s="1681"/>
      <c r="S85" s="1120" t="s">
        <v>66</v>
      </c>
      <c r="T85" s="529" t="s">
        <v>68</v>
      </c>
      <c r="U85" s="529"/>
      <c r="V85" s="1175" t="s">
        <v>76</v>
      </c>
      <c r="W85" s="1170" t="s">
        <v>77</v>
      </c>
      <c r="X85" s="1074">
        <v>150000</v>
      </c>
      <c r="Y85" s="1178">
        <f>+X85*0.12</f>
        <v>18000</v>
      </c>
      <c r="Z85" s="1178">
        <f>+X85+Y85</f>
        <v>168000</v>
      </c>
      <c r="AA85" s="1137">
        <v>43891</v>
      </c>
      <c r="AB85" s="1178"/>
      <c r="AC85" s="1178"/>
      <c r="AD85" s="1178">
        <f>+X85</f>
        <v>150000</v>
      </c>
      <c r="AE85" s="1178"/>
      <c r="AF85" s="1178"/>
      <c r="AG85" s="1178"/>
      <c r="AH85" s="1178"/>
      <c r="AI85" s="1178"/>
      <c r="AJ85" s="1178"/>
      <c r="AK85" s="1178"/>
      <c r="AL85" s="1178"/>
      <c r="AM85" s="1178"/>
      <c r="AN85" s="1178"/>
      <c r="AO85" s="17">
        <f>+AB85+AD85+AE85+AF85+AG85+AH85+AI85++AJ85+AK85+AL85+AM85+AN85</f>
        <v>150000</v>
      </c>
    </row>
    <row r="86" spans="1:42" s="1" customFormat="1" ht="78" customHeight="1" x14ac:dyDescent="0.25">
      <c r="A86" s="1258"/>
      <c r="B86" s="1264"/>
      <c r="C86" s="1900"/>
      <c r="D86" s="663" t="s">
        <v>139</v>
      </c>
      <c r="E86" s="1063">
        <v>1</v>
      </c>
      <c r="F86" s="1064"/>
      <c r="G86" s="1064"/>
      <c r="H86" s="1064">
        <v>1</v>
      </c>
      <c r="I86" s="1064"/>
      <c r="J86" s="1064"/>
      <c r="K86" s="1064"/>
      <c r="L86" s="1064"/>
      <c r="M86" s="1064"/>
      <c r="N86" s="1064"/>
      <c r="O86" s="1064"/>
      <c r="P86" s="1064"/>
      <c r="Q86" s="1064"/>
      <c r="R86" s="1681"/>
      <c r="S86" s="1120" t="s">
        <v>66</v>
      </c>
      <c r="T86" s="529" t="s">
        <v>68</v>
      </c>
      <c r="U86" s="529"/>
      <c r="V86" s="1175" t="s">
        <v>76</v>
      </c>
      <c r="W86" s="1170" t="s">
        <v>77</v>
      </c>
      <c r="X86" s="1074">
        <v>60000</v>
      </c>
      <c r="Y86" s="1178">
        <f>+X86*0.12</f>
        <v>7200</v>
      </c>
      <c r="Z86" s="1178">
        <f>+X86+Y86</f>
        <v>67200</v>
      </c>
      <c r="AA86" s="1137">
        <v>43891</v>
      </c>
      <c r="AB86" s="1178"/>
      <c r="AC86" s="1178"/>
      <c r="AD86" s="1178">
        <f>+X86</f>
        <v>60000</v>
      </c>
      <c r="AE86" s="1178"/>
      <c r="AF86" s="1178"/>
      <c r="AG86" s="1178"/>
      <c r="AH86" s="1178"/>
      <c r="AI86" s="1178"/>
      <c r="AJ86" s="1178"/>
      <c r="AK86" s="1178"/>
      <c r="AL86" s="1178"/>
      <c r="AM86" s="1178"/>
      <c r="AN86" s="1178"/>
      <c r="AO86" s="17">
        <f>+AB86+AD86+AE86+AF86+AG86+AH86+AI86++AJ86+AK86+AL86+AM86+AN86</f>
        <v>60000</v>
      </c>
    </row>
    <row r="87" spans="1:42" s="1" customFormat="1" ht="63" customHeight="1" thickBot="1" x14ac:dyDescent="0.3">
      <c r="A87" s="1258"/>
      <c r="B87" s="1266"/>
      <c r="C87" s="1901"/>
      <c r="D87" s="527" t="s">
        <v>774</v>
      </c>
      <c r="E87" s="883">
        <v>12</v>
      </c>
      <c r="F87" s="880">
        <v>1</v>
      </c>
      <c r="G87" s="880">
        <v>1</v>
      </c>
      <c r="H87" s="880">
        <v>1</v>
      </c>
      <c r="I87" s="880">
        <v>1</v>
      </c>
      <c r="J87" s="880">
        <v>1</v>
      </c>
      <c r="K87" s="880">
        <v>1</v>
      </c>
      <c r="L87" s="880">
        <v>1</v>
      </c>
      <c r="M87" s="880">
        <v>1</v>
      </c>
      <c r="N87" s="880">
        <v>1</v>
      </c>
      <c r="O87" s="880">
        <v>1</v>
      </c>
      <c r="P87" s="880">
        <v>1</v>
      </c>
      <c r="Q87" s="880">
        <v>1</v>
      </c>
      <c r="R87" s="1681"/>
      <c r="S87" s="1120" t="s">
        <v>66</v>
      </c>
      <c r="T87" s="529" t="s">
        <v>68</v>
      </c>
      <c r="U87" s="529"/>
      <c r="V87" s="880" t="s">
        <v>74</v>
      </c>
      <c r="W87" s="899" t="s">
        <v>75</v>
      </c>
      <c r="X87" s="1085">
        <v>76110</v>
      </c>
      <c r="Y87" s="324">
        <f>+X87*0.12</f>
        <v>9133.1999999999989</v>
      </c>
      <c r="Z87" s="324">
        <f>+X87+Y87</f>
        <v>85243.199999999997</v>
      </c>
      <c r="AA87" s="1141" t="s">
        <v>740</v>
      </c>
      <c r="AB87" s="877"/>
      <c r="AC87" s="877"/>
      <c r="AD87" s="877"/>
      <c r="AE87" s="877"/>
      <c r="AF87" s="877"/>
      <c r="AG87" s="877"/>
      <c r="AH87" s="877">
        <f>+X87</f>
        <v>76110</v>
      </c>
      <c r="AI87" s="877"/>
      <c r="AJ87" s="877"/>
      <c r="AK87" s="877"/>
      <c r="AL87" s="877"/>
      <c r="AM87" s="877"/>
      <c r="AN87" s="877"/>
      <c r="AO87" s="17">
        <f t="shared" ref="AO87:AO94" si="33">+AB87+AD87+AE87+AF87+AG87+AH87+AI87++AJ87+AK87+AL87+AM87+AN87</f>
        <v>76110</v>
      </c>
    </row>
    <row r="88" spans="1:42" s="1" customFormat="1" ht="48" customHeight="1" x14ac:dyDescent="0.25">
      <c r="A88" s="1258"/>
      <c r="B88" s="1307" t="s">
        <v>80</v>
      </c>
      <c r="C88" s="1309" t="s">
        <v>715</v>
      </c>
      <c r="D88" s="339" t="s">
        <v>140</v>
      </c>
      <c r="E88" s="340">
        <v>8.5000000000000006E-3</v>
      </c>
      <c r="F88" s="341">
        <v>8.5000000000000006E-3</v>
      </c>
      <c r="G88" s="341">
        <v>8.5000000000000006E-3</v>
      </c>
      <c r="H88" s="341">
        <v>8.5000000000000006E-3</v>
      </c>
      <c r="I88" s="341">
        <v>8.5000000000000006E-3</v>
      </c>
      <c r="J88" s="341">
        <v>8.5000000000000006E-3</v>
      </c>
      <c r="K88" s="341">
        <v>8.5000000000000006E-3</v>
      </c>
      <c r="L88" s="341">
        <v>8.5000000000000006E-3</v>
      </c>
      <c r="M88" s="341">
        <v>8.5000000000000006E-3</v>
      </c>
      <c r="N88" s="341">
        <v>8.5000000000000006E-3</v>
      </c>
      <c r="O88" s="341">
        <v>8.5000000000000006E-3</v>
      </c>
      <c r="P88" s="341">
        <v>8.5000000000000006E-3</v>
      </c>
      <c r="Q88" s="342">
        <v>8.5000000000000006E-3</v>
      </c>
      <c r="R88" s="1681"/>
      <c r="S88" s="1182" t="s">
        <v>148</v>
      </c>
      <c r="T88" s="314" t="s">
        <v>146</v>
      </c>
      <c r="U88" s="1316" t="s">
        <v>155</v>
      </c>
      <c r="V88" s="1342" t="s">
        <v>156</v>
      </c>
      <c r="W88" s="1342" t="s">
        <v>157</v>
      </c>
      <c r="X88" s="1822">
        <v>30535</v>
      </c>
      <c r="Y88" s="1724">
        <f>+X88*0.12</f>
        <v>3664.2</v>
      </c>
      <c r="Z88" s="1724">
        <f>+X88+Y88</f>
        <v>34199.199999999997</v>
      </c>
      <c r="AA88" s="1805">
        <v>44002</v>
      </c>
      <c r="AB88" s="1724"/>
      <c r="AC88" s="1724"/>
      <c r="AD88" s="1724"/>
      <c r="AE88" s="1724"/>
      <c r="AF88" s="1724"/>
      <c r="AG88" s="1724"/>
      <c r="AH88" s="1724">
        <f>+X88</f>
        <v>30535</v>
      </c>
      <c r="AI88" s="1724"/>
      <c r="AJ88" s="1724"/>
      <c r="AK88" s="1724"/>
      <c r="AL88" s="1724"/>
      <c r="AM88" s="1724"/>
      <c r="AN88" s="1724"/>
      <c r="AO88" s="18">
        <f>SUM(AC88:AN94)</f>
        <v>61070</v>
      </c>
      <c r="AP88" s="982">
        <f>SUM(X88+X109+X120+X122+X130+X148+X152+X155+X157+X162+X166+X168+X170+X174+X176+X178+X189+X191+X196+X199+X202+X203+X204+X206+X208+X210+X213+X216+X218+X223+X224+X227+X230+X248+X249+X256+X265+X270+X272+X279+X280+X281+X283+X284+X296+X297+X298+X318+X319+X323+X324+X325+X326+X327)</f>
        <v>923024.88000000012</v>
      </c>
    </row>
    <row r="89" spans="1:42" s="1" customFormat="1" ht="63" customHeight="1" x14ac:dyDescent="0.25">
      <c r="A89" s="1258"/>
      <c r="B89" s="1308"/>
      <c r="C89" s="1310"/>
      <c r="D89" s="270" t="s">
        <v>141</v>
      </c>
      <c r="E89" s="344">
        <v>8.5000000000000006E-3</v>
      </c>
      <c r="F89" s="334">
        <v>8.5000000000000006E-3</v>
      </c>
      <c r="G89" s="334">
        <v>8.5000000000000006E-3</v>
      </c>
      <c r="H89" s="334">
        <v>8.5000000000000006E-3</v>
      </c>
      <c r="I89" s="334">
        <v>8.5000000000000006E-3</v>
      </c>
      <c r="J89" s="334">
        <v>8.5000000000000006E-3</v>
      </c>
      <c r="K89" s="334">
        <v>8.5000000000000006E-3</v>
      </c>
      <c r="L89" s="334">
        <v>8.5000000000000006E-3</v>
      </c>
      <c r="M89" s="334">
        <v>8.5000000000000006E-3</v>
      </c>
      <c r="N89" s="334">
        <v>8.5000000000000006E-3</v>
      </c>
      <c r="O89" s="334">
        <v>8.5000000000000006E-3</v>
      </c>
      <c r="P89" s="334">
        <v>8.5000000000000006E-3</v>
      </c>
      <c r="Q89" s="345">
        <v>8.5000000000000006E-3</v>
      </c>
      <c r="R89" s="1681"/>
      <c r="S89" s="1182" t="s">
        <v>148</v>
      </c>
      <c r="T89" s="314" t="s">
        <v>149</v>
      </c>
      <c r="U89" s="1317"/>
      <c r="V89" s="1295"/>
      <c r="W89" s="1295"/>
      <c r="X89" s="1823"/>
      <c r="Y89" s="1724"/>
      <c r="Z89" s="1724"/>
      <c r="AA89" s="1806"/>
      <c r="AB89" s="1302"/>
      <c r="AC89" s="1302"/>
      <c r="AD89" s="1302"/>
      <c r="AE89" s="1302"/>
      <c r="AF89" s="1302"/>
      <c r="AG89" s="1302"/>
      <c r="AH89" s="1302">
        <f>+X88</f>
        <v>30535</v>
      </c>
      <c r="AI89" s="1302"/>
      <c r="AJ89" s="1302"/>
      <c r="AK89" s="1302"/>
      <c r="AL89" s="1302"/>
      <c r="AM89" s="1302"/>
      <c r="AN89" s="1302"/>
      <c r="AO89" s="19">
        <f t="shared" si="33"/>
        <v>30535</v>
      </c>
    </row>
    <row r="90" spans="1:42" s="1" customFormat="1" ht="61.5" customHeight="1" x14ac:dyDescent="0.25">
      <c r="A90" s="1258"/>
      <c r="B90" s="1308"/>
      <c r="C90" s="1310"/>
      <c r="D90" s="270" t="s">
        <v>142</v>
      </c>
      <c r="E90" s="346">
        <f>SUM(F90:Q90)</f>
        <v>29</v>
      </c>
      <c r="F90" s="221">
        <v>2</v>
      </c>
      <c r="G90" s="221">
        <v>2</v>
      </c>
      <c r="H90" s="221">
        <v>2</v>
      </c>
      <c r="I90" s="221">
        <v>3</v>
      </c>
      <c r="J90" s="221">
        <v>3</v>
      </c>
      <c r="K90" s="221">
        <v>3</v>
      </c>
      <c r="L90" s="221">
        <v>2</v>
      </c>
      <c r="M90" s="221">
        <v>2</v>
      </c>
      <c r="N90" s="221">
        <v>3</v>
      </c>
      <c r="O90" s="221">
        <v>3</v>
      </c>
      <c r="P90" s="221">
        <v>2</v>
      </c>
      <c r="Q90" s="347">
        <v>2</v>
      </c>
      <c r="R90" s="1681"/>
      <c r="S90" s="1182" t="s">
        <v>148</v>
      </c>
      <c r="T90" s="270" t="s">
        <v>150</v>
      </c>
      <c r="U90" s="1317"/>
      <c r="V90" s="1295"/>
      <c r="W90" s="1295"/>
      <c r="X90" s="1823"/>
      <c r="Y90" s="1724"/>
      <c r="Z90" s="1724"/>
      <c r="AA90" s="1806"/>
      <c r="AB90" s="1302"/>
      <c r="AC90" s="1302"/>
      <c r="AD90" s="1302"/>
      <c r="AE90" s="1302"/>
      <c r="AF90" s="1302"/>
      <c r="AG90" s="1302"/>
      <c r="AH90" s="1302"/>
      <c r="AI90" s="1302"/>
      <c r="AJ90" s="1302"/>
      <c r="AK90" s="1302"/>
      <c r="AL90" s="1302"/>
      <c r="AM90" s="1302"/>
      <c r="AN90" s="1302"/>
      <c r="AO90" s="19">
        <f t="shared" si="33"/>
        <v>0</v>
      </c>
    </row>
    <row r="91" spans="1:42" s="1" customFormat="1" ht="94.5" customHeight="1" x14ac:dyDescent="0.25">
      <c r="A91" s="1258"/>
      <c r="B91" s="1308"/>
      <c r="C91" s="1310"/>
      <c r="D91" s="270" t="s">
        <v>143</v>
      </c>
      <c r="E91" s="346">
        <f>SUM(F91:Q91)</f>
        <v>33</v>
      </c>
      <c r="F91" s="221">
        <v>2</v>
      </c>
      <c r="G91" s="221">
        <v>2</v>
      </c>
      <c r="H91" s="221">
        <v>2</v>
      </c>
      <c r="I91" s="221">
        <v>5</v>
      </c>
      <c r="J91" s="221">
        <v>5</v>
      </c>
      <c r="K91" s="221">
        <v>4</v>
      </c>
      <c r="L91" s="221">
        <v>3</v>
      </c>
      <c r="M91" s="221">
        <v>2</v>
      </c>
      <c r="N91" s="221">
        <v>2</v>
      </c>
      <c r="O91" s="221">
        <v>3</v>
      </c>
      <c r="P91" s="221">
        <v>2</v>
      </c>
      <c r="Q91" s="347">
        <v>1</v>
      </c>
      <c r="R91" s="1681"/>
      <c r="S91" s="270" t="s">
        <v>148</v>
      </c>
      <c r="T91" s="270" t="s">
        <v>151</v>
      </c>
      <c r="U91" s="1317"/>
      <c r="V91" s="1295"/>
      <c r="W91" s="1295"/>
      <c r="X91" s="1823"/>
      <c r="Y91" s="1724"/>
      <c r="Z91" s="1724"/>
      <c r="AA91" s="1806"/>
      <c r="AB91" s="1302"/>
      <c r="AC91" s="1302"/>
      <c r="AD91" s="1302"/>
      <c r="AE91" s="1302"/>
      <c r="AF91" s="1302"/>
      <c r="AG91" s="1302"/>
      <c r="AH91" s="1302"/>
      <c r="AI91" s="1302"/>
      <c r="AJ91" s="1302"/>
      <c r="AK91" s="1302"/>
      <c r="AL91" s="1302"/>
      <c r="AM91" s="1302"/>
      <c r="AN91" s="1302"/>
      <c r="AO91" s="19">
        <f t="shared" si="33"/>
        <v>0</v>
      </c>
    </row>
    <row r="92" spans="1:42" s="1" customFormat="1" ht="75.75" customHeight="1" x14ac:dyDescent="0.25">
      <c r="A92" s="1258"/>
      <c r="B92" s="1308"/>
      <c r="C92" s="1310"/>
      <c r="D92" s="270" t="s">
        <v>144</v>
      </c>
      <c r="E92" s="346">
        <f>SUM(F92:Q92)</f>
        <v>2</v>
      </c>
      <c r="F92" s="325"/>
      <c r="G92" s="325"/>
      <c r="H92" s="325"/>
      <c r="I92" s="325"/>
      <c r="J92" s="325"/>
      <c r="K92" s="274">
        <v>1</v>
      </c>
      <c r="L92" s="274"/>
      <c r="M92" s="274"/>
      <c r="N92" s="274"/>
      <c r="O92" s="274"/>
      <c r="P92" s="274"/>
      <c r="Q92" s="348">
        <v>1</v>
      </c>
      <c r="R92" s="1681"/>
      <c r="S92" s="270" t="s">
        <v>148</v>
      </c>
      <c r="T92" s="270" t="s">
        <v>152</v>
      </c>
      <c r="U92" s="1317"/>
      <c r="V92" s="1295"/>
      <c r="W92" s="1295"/>
      <c r="X92" s="1823"/>
      <c r="Y92" s="1724"/>
      <c r="Z92" s="1724"/>
      <c r="AA92" s="1806"/>
      <c r="AB92" s="1302"/>
      <c r="AC92" s="1302"/>
      <c r="AD92" s="1302"/>
      <c r="AE92" s="1302"/>
      <c r="AF92" s="1302"/>
      <c r="AG92" s="1302"/>
      <c r="AH92" s="1302"/>
      <c r="AI92" s="1302"/>
      <c r="AJ92" s="1302"/>
      <c r="AK92" s="1302"/>
      <c r="AL92" s="1302"/>
      <c r="AM92" s="1302"/>
      <c r="AN92" s="1302"/>
      <c r="AO92" s="19">
        <f t="shared" si="33"/>
        <v>0</v>
      </c>
    </row>
    <row r="93" spans="1:42" s="1" customFormat="1" ht="63" customHeight="1" x14ac:dyDescent="0.25">
      <c r="A93" s="1258"/>
      <c r="B93" s="1308"/>
      <c r="C93" s="1310"/>
      <c r="D93" s="1316" t="s">
        <v>145</v>
      </c>
      <c r="E93" s="1324">
        <f>SUM(F93:Q93)</f>
        <v>24</v>
      </c>
      <c r="F93" s="1311">
        <v>2</v>
      </c>
      <c r="G93" s="1311">
        <v>2</v>
      </c>
      <c r="H93" s="1311">
        <v>2</v>
      </c>
      <c r="I93" s="1311">
        <v>2</v>
      </c>
      <c r="J93" s="1311">
        <v>2</v>
      </c>
      <c r="K93" s="1311">
        <v>2</v>
      </c>
      <c r="L93" s="1311">
        <v>2</v>
      </c>
      <c r="M93" s="1311">
        <v>2</v>
      </c>
      <c r="N93" s="1311">
        <v>2</v>
      </c>
      <c r="O93" s="1311">
        <v>2</v>
      </c>
      <c r="P93" s="1311">
        <v>2</v>
      </c>
      <c r="Q93" s="1311">
        <v>2</v>
      </c>
      <c r="R93" s="1681"/>
      <c r="S93" s="1316" t="s">
        <v>148</v>
      </c>
      <c r="T93" s="1316" t="s">
        <v>153</v>
      </c>
      <c r="U93" s="1317"/>
      <c r="V93" s="1295"/>
      <c r="W93" s="1295"/>
      <c r="X93" s="1823"/>
      <c r="Y93" s="1724"/>
      <c r="Z93" s="1724"/>
      <c r="AA93" s="1806"/>
      <c r="AB93" s="1302"/>
      <c r="AC93" s="1302"/>
      <c r="AD93" s="1302"/>
      <c r="AE93" s="1302"/>
      <c r="AF93" s="1302"/>
      <c r="AG93" s="1302"/>
      <c r="AH93" s="1302"/>
      <c r="AI93" s="1302"/>
      <c r="AJ93" s="1302"/>
      <c r="AK93" s="1302"/>
      <c r="AL93" s="1302"/>
      <c r="AM93" s="1302"/>
      <c r="AN93" s="1302"/>
      <c r="AO93" s="19">
        <f t="shared" si="33"/>
        <v>0</v>
      </c>
    </row>
    <row r="94" spans="1:42" s="1" customFormat="1" ht="63" customHeight="1" thickBot="1" x14ac:dyDescent="0.3">
      <c r="A94" s="1258"/>
      <c r="B94" s="1308"/>
      <c r="C94" s="1310"/>
      <c r="D94" s="1317"/>
      <c r="E94" s="1325"/>
      <c r="F94" s="1312"/>
      <c r="G94" s="1312"/>
      <c r="H94" s="1312"/>
      <c r="I94" s="1312"/>
      <c r="J94" s="1312"/>
      <c r="K94" s="1312"/>
      <c r="L94" s="1312"/>
      <c r="M94" s="1312"/>
      <c r="N94" s="1312"/>
      <c r="O94" s="1312"/>
      <c r="P94" s="1312"/>
      <c r="Q94" s="1312"/>
      <c r="R94" s="1681"/>
      <c r="S94" s="1317"/>
      <c r="T94" s="1317"/>
      <c r="U94" s="1362"/>
      <c r="V94" s="1296"/>
      <c r="W94" s="1297"/>
      <c r="X94" s="1824"/>
      <c r="Y94" s="1724"/>
      <c r="Z94" s="1724"/>
      <c r="AA94" s="1807"/>
      <c r="AB94" s="1303"/>
      <c r="AC94" s="1303"/>
      <c r="AD94" s="1303"/>
      <c r="AE94" s="1303"/>
      <c r="AF94" s="1303"/>
      <c r="AG94" s="1303"/>
      <c r="AH94" s="1303"/>
      <c r="AI94" s="1303"/>
      <c r="AJ94" s="1303"/>
      <c r="AK94" s="1303"/>
      <c r="AL94" s="1303"/>
      <c r="AM94" s="1303"/>
      <c r="AN94" s="1303"/>
      <c r="AO94" s="51">
        <f t="shared" si="33"/>
        <v>0</v>
      </c>
    </row>
    <row r="95" spans="1:42" s="1" customFormat="1" ht="71.25" hidden="1" customHeight="1" x14ac:dyDescent="0.25">
      <c r="A95" s="1258"/>
      <c r="B95" s="1318" t="s">
        <v>181</v>
      </c>
      <c r="C95" s="1310"/>
      <c r="D95" s="339" t="s">
        <v>182</v>
      </c>
      <c r="E95" s="340">
        <v>5.0000000000000001E-3</v>
      </c>
      <c r="F95" s="341">
        <v>5.0000000000000001E-3</v>
      </c>
      <c r="G95" s="341">
        <v>5.0000000000000001E-3</v>
      </c>
      <c r="H95" s="341">
        <v>5.0000000000000001E-3</v>
      </c>
      <c r="I95" s="341">
        <v>5.0000000000000001E-3</v>
      </c>
      <c r="J95" s="341">
        <v>5.0000000000000001E-3</v>
      </c>
      <c r="K95" s="341">
        <v>5.0000000000000001E-3</v>
      </c>
      <c r="L95" s="341">
        <v>5.0000000000000001E-3</v>
      </c>
      <c r="M95" s="341">
        <v>5.0000000000000001E-3</v>
      </c>
      <c r="N95" s="341">
        <v>5.0000000000000001E-3</v>
      </c>
      <c r="O95" s="341">
        <v>5.0000000000000001E-3</v>
      </c>
      <c r="P95" s="341">
        <v>5.0000000000000001E-3</v>
      </c>
      <c r="Q95" s="341">
        <v>5.0000000000000001E-3</v>
      </c>
      <c r="R95" s="1681"/>
      <c r="S95" s="1322" t="s">
        <v>191</v>
      </c>
      <c r="T95" s="339" t="s">
        <v>146</v>
      </c>
      <c r="U95" s="1792" t="s">
        <v>171</v>
      </c>
      <c r="V95" s="1335" t="s">
        <v>74</v>
      </c>
      <c r="W95" s="1335" t="s">
        <v>158</v>
      </c>
      <c r="X95" s="1794">
        <v>19199.88</v>
      </c>
      <c r="Y95" s="1796">
        <f>+X95*0.12</f>
        <v>2303.9856</v>
      </c>
      <c r="Z95" s="1796">
        <f>+X95+Y95</f>
        <v>21503.865600000001</v>
      </c>
      <c r="AA95" s="1797" t="s">
        <v>853</v>
      </c>
      <c r="AB95" s="1799" t="s">
        <v>775</v>
      </c>
      <c r="AC95" s="1331"/>
      <c r="AD95" s="1331"/>
      <c r="AE95" s="1331"/>
      <c r="AF95" s="1331"/>
      <c r="AG95" s="1331"/>
      <c r="AH95" s="1331"/>
      <c r="AI95" s="1331"/>
      <c r="AJ95" s="1331"/>
      <c r="AK95" s="1331"/>
      <c r="AL95" s="1331"/>
      <c r="AM95" s="1331"/>
      <c r="AN95" s="1331"/>
      <c r="AO95" s="1348" t="e">
        <f>+#REF!+AD95+AE95+AF95+AG95+AH95+AI95++AJ95+AK95+AL95+AM95+AN95</f>
        <v>#REF!</v>
      </c>
    </row>
    <row r="96" spans="1:42" s="1" customFormat="1" ht="63" hidden="1" customHeight="1" x14ac:dyDescent="0.25">
      <c r="A96" s="1258"/>
      <c r="B96" s="1319"/>
      <c r="C96" s="1310"/>
      <c r="D96" s="660" t="s">
        <v>186</v>
      </c>
      <c r="E96" s="661">
        <v>4.1000000000000003E-3</v>
      </c>
      <c r="F96" s="659">
        <v>4.1000000000000003E-3</v>
      </c>
      <c r="G96" s="659">
        <v>4.1000000000000003E-3</v>
      </c>
      <c r="H96" s="659">
        <v>4.1000000000000003E-3</v>
      </c>
      <c r="I96" s="659">
        <v>4.1000000000000003E-3</v>
      </c>
      <c r="J96" s="659">
        <v>4.1000000000000003E-3</v>
      </c>
      <c r="K96" s="659">
        <v>4.1000000000000003E-3</v>
      </c>
      <c r="L96" s="659">
        <v>4.1000000000000003E-3</v>
      </c>
      <c r="M96" s="659">
        <v>4.1000000000000003E-3</v>
      </c>
      <c r="N96" s="659">
        <v>4.1000000000000003E-3</v>
      </c>
      <c r="O96" s="659">
        <v>4.1000000000000003E-3</v>
      </c>
      <c r="P96" s="659">
        <v>4.1000000000000003E-3</v>
      </c>
      <c r="Q96" s="659">
        <v>4.1000000000000003E-3</v>
      </c>
      <c r="R96" s="1681"/>
      <c r="S96" s="1292"/>
      <c r="T96" s="270" t="s">
        <v>149</v>
      </c>
      <c r="U96" s="1793"/>
      <c r="V96" s="1336"/>
      <c r="W96" s="1336"/>
      <c r="X96" s="1795"/>
      <c r="Y96" s="1796"/>
      <c r="Z96" s="1796"/>
      <c r="AA96" s="1798"/>
      <c r="AB96" s="1330"/>
      <c r="AC96" s="1332"/>
      <c r="AD96" s="1332"/>
      <c r="AE96" s="1332"/>
      <c r="AF96" s="1332"/>
      <c r="AG96" s="1332"/>
      <c r="AH96" s="1332"/>
      <c r="AI96" s="1332"/>
      <c r="AJ96" s="1332"/>
      <c r="AK96" s="1332"/>
      <c r="AL96" s="1332"/>
      <c r="AM96" s="1332"/>
      <c r="AN96" s="1332"/>
      <c r="AO96" s="1349"/>
    </row>
    <row r="97" spans="1:41" s="1" customFormat="1" ht="63" customHeight="1" x14ac:dyDescent="0.25">
      <c r="A97" s="1258"/>
      <c r="B97" s="1319"/>
      <c r="C97" s="1310"/>
      <c r="D97" s="1316" t="s">
        <v>187</v>
      </c>
      <c r="E97" s="1324">
        <f>SUM(F97:Q97)</f>
        <v>36</v>
      </c>
      <c r="F97" s="1291">
        <v>3</v>
      </c>
      <c r="G97" s="1291">
        <v>3</v>
      </c>
      <c r="H97" s="1291">
        <v>3</v>
      </c>
      <c r="I97" s="1291">
        <v>3</v>
      </c>
      <c r="J97" s="1291">
        <v>3</v>
      </c>
      <c r="K97" s="1291">
        <v>3</v>
      </c>
      <c r="L97" s="1291">
        <v>3</v>
      </c>
      <c r="M97" s="1291">
        <v>3</v>
      </c>
      <c r="N97" s="1291">
        <v>3</v>
      </c>
      <c r="O97" s="1291">
        <v>3</v>
      </c>
      <c r="P97" s="1291">
        <v>3</v>
      </c>
      <c r="Q97" s="1291">
        <v>3</v>
      </c>
      <c r="R97" s="1681"/>
      <c r="S97" s="1292"/>
      <c r="T97" s="1465" t="s">
        <v>151</v>
      </c>
      <c r="U97" s="1808" t="s">
        <v>777</v>
      </c>
      <c r="V97" s="1342" t="s">
        <v>74</v>
      </c>
      <c r="W97" s="1342" t="s">
        <v>158</v>
      </c>
      <c r="X97" s="1682">
        <v>1198</v>
      </c>
      <c r="Y97" s="1724">
        <f>+X97*0.12</f>
        <v>143.76</v>
      </c>
      <c r="Z97" s="1724">
        <f>+X97+Y97</f>
        <v>1341.76</v>
      </c>
      <c r="AA97" s="1713">
        <v>44117</v>
      </c>
      <c r="AB97" s="1785"/>
      <c r="AC97" s="1724"/>
      <c r="AD97" s="1724"/>
      <c r="AE97" s="1724"/>
      <c r="AF97" s="1724"/>
      <c r="AG97" s="1724"/>
      <c r="AH97" s="1724"/>
      <c r="AI97" s="1724"/>
      <c r="AJ97" s="1724"/>
      <c r="AK97" s="1724"/>
      <c r="AL97" s="1724">
        <f>+X97</f>
        <v>1198</v>
      </c>
      <c r="AM97" s="1724"/>
      <c r="AN97" s="1724"/>
      <c r="AO97" s="1352">
        <f>+AB97+AD97+AE97+AF97+AG97+AH97+AI97++AJ97+AK97+AL97+AM97+AN97</f>
        <v>1198</v>
      </c>
    </row>
    <row r="98" spans="1:41" s="1" customFormat="1" x14ac:dyDescent="0.25">
      <c r="A98" s="1258"/>
      <c r="B98" s="1319"/>
      <c r="C98" s="1310"/>
      <c r="D98" s="1317"/>
      <c r="E98" s="1325"/>
      <c r="F98" s="1292"/>
      <c r="G98" s="1292"/>
      <c r="H98" s="1292"/>
      <c r="I98" s="1292"/>
      <c r="J98" s="1292"/>
      <c r="K98" s="1292"/>
      <c r="L98" s="1292"/>
      <c r="M98" s="1292"/>
      <c r="N98" s="1292"/>
      <c r="O98" s="1292"/>
      <c r="P98" s="1292"/>
      <c r="Q98" s="1292"/>
      <c r="R98" s="1681"/>
      <c r="S98" s="1292"/>
      <c r="T98" s="1465"/>
      <c r="U98" s="1808"/>
      <c r="V98" s="1342"/>
      <c r="W98" s="1342"/>
      <c r="X98" s="1682"/>
      <c r="Y98" s="1724"/>
      <c r="Z98" s="1724"/>
      <c r="AA98" s="1713"/>
      <c r="AB98" s="1724"/>
      <c r="AC98" s="1724"/>
      <c r="AD98" s="1724"/>
      <c r="AE98" s="1724"/>
      <c r="AF98" s="1724"/>
      <c r="AG98" s="1724"/>
      <c r="AH98" s="1724"/>
      <c r="AI98" s="1724"/>
      <c r="AJ98" s="1724"/>
      <c r="AK98" s="1724">
        <f>+X95</f>
        <v>19199.88</v>
      </c>
      <c r="AL98" s="1724"/>
      <c r="AM98" s="1724"/>
      <c r="AN98" s="1724"/>
      <c r="AO98" s="1380"/>
    </row>
    <row r="99" spans="1:41" s="1" customFormat="1" ht="71.25" customHeight="1" x14ac:dyDescent="0.25">
      <c r="A99" s="1258"/>
      <c r="B99" s="1319"/>
      <c r="C99" s="1310"/>
      <c r="D99" s="1317"/>
      <c r="E99" s="1325"/>
      <c r="F99" s="1292"/>
      <c r="G99" s="1292"/>
      <c r="H99" s="1292"/>
      <c r="I99" s="1292"/>
      <c r="J99" s="1292"/>
      <c r="K99" s="1292"/>
      <c r="L99" s="1292"/>
      <c r="M99" s="1292"/>
      <c r="N99" s="1292"/>
      <c r="O99" s="1292"/>
      <c r="P99" s="1292"/>
      <c r="Q99" s="1292"/>
      <c r="R99" s="1681"/>
      <c r="S99" s="1292"/>
      <c r="T99" s="1465"/>
      <c r="U99" s="1808"/>
      <c r="V99" s="1342"/>
      <c r="W99" s="1342"/>
      <c r="X99" s="1682"/>
      <c r="Y99" s="1724"/>
      <c r="Z99" s="1724"/>
      <c r="AA99" s="1713"/>
      <c r="AB99" s="1724"/>
      <c r="AC99" s="1724"/>
      <c r="AD99" s="1724"/>
      <c r="AE99" s="1724"/>
      <c r="AF99" s="1724"/>
      <c r="AG99" s="1724"/>
      <c r="AH99" s="1724"/>
      <c r="AI99" s="1724"/>
      <c r="AJ99" s="1724"/>
      <c r="AK99" s="1724"/>
      <c r="AL99" s="1724">
        <f>+X102</f>
        <v>5000</v>
      </c>
      <c r="AM99" s="1724"/>
      <c r="AN99" s="1724"/>
      <c r="AO99" s="1380"/>
    </row>
    <row r="100" spans="1:41" s="1" customFormat="1" x14ac:dyDescent="0.25">
      <c r="A100" s="1258"/>
      <c r="B100" s="1319"/>
      <c r="C100" s="1310"/>
      <c r="D100" s="1361"/>
      <c r="E100" s="1364"/>
      <c r="F100" s="1323"/>
      <c r="G100" s="1323"/>
      <c r="H100" s="1323"/>
      <c r="I100" s="1323"/>
      <c r="J100" s="1323"/>
      <c r="K100" s="1323"/>
      <c r="L100" s="1323"/>
      <c r="M100" s="1323"/>
      <c r="N100" s="1323"/>
      <c r="O100" s="1323"/>
      <c r="P100" s="1323"/>
      <c r="Q100" s="1323"/>
      <c r="R100" s="1681"/>
      <c r="S100" s="1292"/>
      <c r="T100" s="1465"/>
      <c r="U100" s="1808"/>
      <c r="V100" s="1342"/>
      <c r="W100" s="1342"/>
      <c r="X100" s="1682"/>
      <c r="Y100" s="1724"/>
      <c r="Z100" s="1724"/>
      <c r="AA100" s="1713"/>
      <c r="AB100" s="1724"/>
      <c r="AC100" s="1724"/>
      <c r="AD100" s="1724"/>
      <c r="AE100" s="1724"/>
      <c r="AF100" s="1724"/>
      <c r="AG100" s="1724"/>
      <c r="AH100" s="1724"/>
      <c r="AI100" s="1724"/>
      <c r="AJ100" s="1724"/>
      <c r="AK100" s="1724"/>
      <c r="AL100" s="1724"/>
      <c r="AM100" s="1724"/>
      <c r="AN100" s="1724"/>
      <c r="AO100" s="1380"/>
    </row>
    <row r="101" spans="1:41" s="1" customFormat="1" ht="164.25" customHeight="1" x14ac:dyDescent="0.25">
      <c r="A101" s="1258"/>
      <c r="B101" s="1319"/>
      <c r="C101" s="1310"/>
      <c r="D101" s="651" t="s">
        <v>188</v>
      </c>
      <c r="E101" s="650">
        <f>SUM(F101:Q101)</f>
        <v>48</v>
      </c>
      <c r="F101" s="662">
        <v>4</v>
      </c>
      <c r="G101" s="662">
        <v>4</v>
      </c>
      <c r="H101" s="662">
        <v>4</v>
      </c>
      <c r="I101" s="662">
        <v>4</v>
      </c>
      <c r="J101" s="662">
        <v>4</v>
      </c>
      <c r="K101" s="662">
        <v>4</v>
      </c>
      <c r="L101" s="662">
        <v>4</v>
      </c>
      <c r="M101" s="662">
        <v>4</v>
      </c>
      <c r="N101" s="662">
        <v>4</v>
      </c>
      <c r="O101" s="662">
        <v>4</v>
      </c>
      <c r="P101" s="662">
        <v>4</v>
      </c>
      <c r="Q101" s="662">
        <v>4</v>
      </c>
      <c r="R101" s="1681"/>
      <c r="S101" s="1292"/>
      <c r="T101" s="865" t="s">
        <v>151</v>
      </c>
      <c r="U101" s="1808"/>
      <c r="V101" s="1342"/>
      <c r="W101" s="1342"/>
      <c r="X101" s="1682"/>
      <c r="Y101" s="1724"/>
      <c r="Z101" s="1724"/>
      <c r="AA101" s="1713"/>
      <c r="AB101" s="1724"/>
      <c r="AC101" s="1724"/>
      <c r="AD101" s="1724">
        <f>+X44</f>
        <v>20000</v>
      </c>
      <c r="AE101" s="1724"/>
      <c r="AF101" s="1724"/>
      <c r="AG101" s="1724"/>
      <c r="AH101" s="1724"/>
      <c r="AI101" s="1724"/>
      <c r="AJ101" s="1724"/>
      <c r="AK101" s="1724"/>
      <c r="AL101" s="1724"/>
      <c r="AM101" s="1724"/>
      <c r="AN101" s="1724"/>
      <c r="AO101" s="1349"/>
    </row>
    <row r="102" spans="1:41" s="1" customFormat="1" ht="66" customHeight="1" x14ac:dyDescent="0.25">
      <c r="A102" s="1258"/>
      <c r="B102" s="1320"/>
      <c r="C102" s="1310"/>
      <c r="D102" s="1316" t="s">
        <v>189</v>
      </c>
      <c r="E102" s="1324">
        <f>SUM(F102:Q102)</f>
        <v>1</v>
      </c>
      <c r="F102" s="1291"/>
      <c r="G102" s="1291"/>
      <c r="H102" s="1291"/>
      <c r="I102" s="1291"/>
      <c r="J102" s="1291"/>
      <c r="K102" s="1291">
        <v>1</v>
      </c>
      <c r="L102" s="1291"/>
      <c r="M102" s="1291"/>
      <c r="N102" s="1291"/>
      <c r="O102" s="1291"/>
      <c r="P102" s="1291"/>
      <c r="Q102" s="1291"/>
      <c r="R102" s="1681"/>
      <c r="S102" s="1292"/>
      <c r="T102" s="1470" t="s">
        <v>152</v>
      </c>
      <c r="U102" s="1808" t="s">
        <v>778</v>
      </c>
      <c r="V102" s="1342" t="s">
        <v>74</v>
      </c>
      <c r="W102" s="1342" t="s">
        <v>158</v>
      </c>
      <c r="X102" s="1682">
        <v>5000</v>
      </c>
      <c r="Y102" s="1724">
        <f>+X102*0.12</f>
        <v>600</v>
      </c>
      <c r="Z102" s="1724">
        <f>+X102+Y102</f>
        <v>5600</v>
      </c>
      <c r="AA102" s="1713">
        <v>43923</v>
      </c>
      <c r="AB102" s="1777"/>
      <c r="AC102" s="1472"/>
      <c r="AD102" s="1472"/>
      <c r="AE102" s="1472"/>
      <c r="AF102" s="1472">
        <f>+X102</f>
        <v>5000</v>
      </c>
      <c r="AG102" s="1472"/>
      <c r="AH102" s="1472"/>
      <c r="AI102" s="1472"/>
      <c r="AJ102" s="1472"/>
      <c r="AK102" s="1472"/>
      <c r="AL102" s="1472"/>
      <c r="AM102" s="1472"/>
      <c r="AN102" s="1472"/>
      <c r="AO102" s="1352">
        <f>+AF102</f>
        <v>5000</v>
      </c>
    </row>
    <row r="103" spans="1:41" s="1" customFormat="1" ht="42.75" customHeight="1" x14ac:dyDescent="0.25">
      <c r="A103" s="1258"/>
      <c r="B103" s="1320"/>
      <c r="C103" s="1310"/>
      <c r="D103" s="1361"/>
      <c r="E103" s="1364"/>
      <c r="F103" s="1323"/>
      <c r="G103" s="1323"/>
      <c r="H103" s="1323"/>
      <c r="I103" s="1323"/>
      <c r="J103" s="1323"/>
      <c r="K103" s="1323"/>
      <c r="L103" s="1323"/>
      <c r="M103" s="1323"/>
      <c r="N103" s="1323"/>
      <c r="O103" s="1323"/>
      <c r="P103" s="1323"/>
      <c r="Q103" s="1323"/>
      <c r="R103" s="1681"/>
      <c r="S103" s="1292"/>
      <c r="T103" s="1470"/>
      <c r="U103" s="1808"/>
      <c r="V103" s="1342"/>
      <c r="W103" s="1342"/>
      <c r="X103" s="1682"/>
      <c r="Y103" s="1724"/>
      <c r="Z103" s="1724"/>
      <c r="AA103" s="1713"/>
      <c r="AB103" s="1472"/>
      <c r="AC103" s="1472"/>
      <c r="AD103" s="1472"/>
      <c r="AE103" s="1472"/>
      <c r="AF103" s="1778" t="e">
        <f>+#REF!</f>
        <v>#REF!</v>
      </c>
      <c r="AG103" s="1472"/>
      <c r="AH103" s="1472"/>
      <c r="AI103" s="1472"/>
      <c r="AJ103" s="1472"/>
      <c r="AK103" s="1472"/>
      <c r="AL103" s="1472"/>
      <c r="AM103" s="1472"/>
      <c r="AN103" s="1472"/>
      <c r="AO103" s="1380"/>
    </row>
    <row r="104" spans="1:41" s="1" customFormat="1" ht="63" customHeight="1" x14ac:dyDescent="0.25">
      <c r="A104" s="1258"/>
      <c r="B104" s="1320"/>
      <c r="C104" s="1310"/>
      <c r="D104" s="1316" t="s">
        <v>190</v>
      </c>
      <c r="E104" s="1324">
        <f>SUM(F104:Q104)</f>
        <v>60</v>
      </c>
      <c r="F104" s="1291">
        <v>5</v>
      </c>
      <c r="G104" s="1291">
        <v>5</v>
      </c>
      <c r="H104" s="1291">
        <v>5</v>
      </c>
      <c r="I104" s="1291">
        <v>5</v>
      </c>
      <c r="J104" s="1291">
        <v>5</v>
      </c>
      <c r="K104" s="1291">
        <v>5</v>
      </c>
      <c r="L104" s="1291">
        <v>5</v>
      </c>
      <c r="M104" s="1291">
        <v>5</v>
      </c>
      <c r="N104" s="1291">
        <v>5</v>
      </c>
      <c r="O104" s="1291">
        <v>5</v>
      </c>
      <c r="P104" s="1291">
        <v>5</v>
      </c>
      <c r="Q104" s="1291">
        <v>5</v>
      </c>
      <c r="R104" s="1681"/>
      <c r="S104" s="1292"/>
      <c r="T104" s="1470" t="s">
        <v>153</v>
      </c>
      <c r="U104" s="1808"/>
      <c r="V104" s="1342"/>
      <c r="W104" s="1342"/>
      <c r="X104" s="1682"/>
      <c r="Y104" s="1724"/>
      <c r="Z104" s="1724"/>
      <c r="AA104" s="1713"/>
      <c r="AB104" s="1472"/>
      <c r="AC104" s="1472"/>
      <c r="AD104" s="1472"/>
      <c r="AE104" s="1472"/>
      <c r="AF104" s="1778">
        <f>+X104</f>
        <v>0</v>
      </c>
      <c r="AG104" s="1472"/>
      <c r="AH104" s="1472"/>
      <c r="AI104" s="1472"/>
      <c r="AJ104" s="1472"/>
      <c r="AK104" s="1472"/>
      <c r="AL104" s="1472"/>
      <c r="AM104" s="1472"/>
      <c r="AN104" s="1472"/>
      <c r="AO104" s="1380"/>
    </row>
    <row r="105" spans="1:41" s="1" customFormat="1" ht="71.25" customHeight="1" thickBot="1" x14ac:dyDescent="0.3">
      <c r="A105" s="1258"/>
      <c r="B105" s="1321"/>
      <c r="C105" s="1310"/>
      <c r="D105" s="1362"/>
      <c r="E105" s="1363"/>
      <c r="F105" s="1293"/>
      <c r="G105" s="1293"/>
      <c r="H105" s="1293"/>
      <c r="I105" s="1293"/>
      <c r="J105" s="1293"/>
      <c r="K105" s="1293"/>
      <c r="L105" s="1293"/>
      <c r="M105" s="1293"/>
      <c r="N105" s="1293"/>
      <c r="O105" s="1293"/>
      <c r="P105" s="1293"/>
      <c r="Q105" s="1293"/>
      <c r="R105" s="1681"/>
      <c r="S105" s="1293"/>
      <c r="T105" s="1470"/>
      <c r="U105" s="1808"/>
      <c r="V105" s="1342"/>
      <c r="W105" s="1342"/>
      <c r="X105" s="1682"/>
      <c r="Y105" s="1724"/>
      <c r="Z105" s="1724"/>
      <c r="AA105" s="1713"/>
      <c r="AB105" s="1472"/>
      <c r="AC105" s="1472"/>
      <c r="AD105" s="1472"/>
      <c r="AE105" s="1472"/>
      <c r="AF105" s="1778"/>
      <c r="AG105" s="1472">
        <f>+X105</f>
        <v>0</v>
      </c>
      <c r="AH105" s="1472"/>
      <c r="AI105" s="1472"/>
      <c r="AJ105" s="1472"/>
      <c r="AK105" s="1472"/>
      <c r="AL105" s="1472"/>
      <c r="AM105" s="1472"/>
      <c r="AN105" s="1472"/>
      <c r="AO105" s="1388"/>
    </row>
    <row r="106" spans="1:41" s="1" customFormat="1" ht="63" customHeight="1" x14ac:dyDescent="0.25">
      <c r="A106" s="1258"/>
      <c r="B106" s="1318" t="s">
        <v>192</v>
      </c>
      <c r="C106" s="1310"/>
      <c r="D106" s="1365" t="s">
        <v>193</v>
      </c>
      <c r="E106" s="1367" t="s">
        <v>194</v>
      </c>
      <c r="F106" s="1369" t="s">
        <v>194</v>
      </c>
      <c r="G106" s="1369" t="s">
        <v>194</v>
      </c>
      <c r="H106" s="1369" t="s">
        <v>194</v>
      </c>
      <c r="I106" s="1369" t="s">
        <v>194</v>
      </c>
      <c r="J106" s="1369" t="s">
        <v>194</v>
      </c>
      <c r="K106" s="1369" t="s">
        <v>194</v>
      </c>
      <c r="L106" s="1369" t="s">
        <v>194</v>
      </c>
      <c r="M106" s="1369" t="s">
        <v>194</v>
      </c>
      <c r="N106" s="1369" t="s">
        <v>194</v>
      </c>
      <c r="O106" s="1369" t="s">
        <v>194</v>
      </c>
      <c r="P106" s="1369" t="s">
        <v>194</v>
      </c>
      <c r="Q106" s="1369" t="s">
        <v>194</v>
      </c>
      <c r="R106" s="1681"/>
      <c r="S106" s="1381" t="s">
        <v>191</v>
      </c>
      <c r="T106" s="1890" t="s">
        <v>146</v>
      </c>
      <c r="U106" s="868" t="s">
        <v>204</v>
      </c>
      <c r="V106" s="906" t="s">
        <v>74</v>
      </c>
      <c r="W106" s="896" t="s">
        <v>158</v>
      </c>
      <c r="X106" s="1041">
        <v>26999.38</v>
      </c>
      <c r="Y106" s="324">
        <f>+X106*0.12</f>
        <v>3239.9256</v>
      </c>
      <c r="Z106" s="324">
        <f>+X106+Y106</f>
        <v>30239.3056</v>
      </c>
      <c r="AA106" s="1142">
        <v>43749</v>
      </c>
      <c r="AB106" s="1048"/>
      <c r="AC106" s="869"/>
      <c r="AD106" s="869"/>
      <c r="AE106" s="869"/>
      <c r="AF106" s="869"/>
      <c r="AG106" s="869"/>
      <c r="AI106" s="869"/>
      <c r="AJ106" s="869"/>
      <c r="AK106" s="869"/>
      <c r="AL106" s="869">
        <f>+X106</f>
        <v>26999.38</v>
      </c>
      <c r="AM106" s="870"/>
      <c r="AN106" s="23"/>
      <c r="AO106" s="55">
        <f>SUM(AC106:AN106)</f>
        <v>26999.38</v>
      </c>
    </row>
    <row r="107" spans="1:41" s="1" customFormat="1" ht="63" customHeight="1" x14ac:dyDescent="0.25">
      <c r="A107" s="1258"/>
      <c r="B107" s="1319"/>
      <c r="C107" s="1310"/>
      <c r="D107" s="1366"/>
      <c r="E107" s="1368"/>
      <c r="F107" s="1370"/>
      <c r="G107" s="1370"/>
      <c r="H107" s="1370"/>
      <c r="I107" s="1370"/>
      <c r="J107" s="1370"/>
      <c r="K107" s="1370"/>
      <c r="L107" s="1370"/>
      <c r="M107" s="1370"/>
      <c r="N107" s="1370"/>
      <c r="O107" s="1370"/>
      <c r="P107" s="1370"/>
      <c r="Q107" s="1370"/>
      <c r="R107" s="1681"/>
      <c r="S107" s="1382"/>
      <c r="T107" s="1384"/>
      <c r="U107" s="1385" t="s">
        <v>205</v>
      </c>
      <c r="V107" s="1490" t="s">
        <v>74</v>
      </c>
      <c r="W107" s="1490" t="s">
        <v>158</v>
      </c>
      <c r="X107" s="1350">
        <v>3000</v>
      </c>
      <c r="Y107" s="1688">
        <f>+X107*0.12</f>
        <v>360</v>
      </c>
      <c r="Z107" s="1688">
        <f>+X107+Y107</f>
        <v>3360</v>
      </c>
      <c r="AA107" s="1688">
        <v>43741</v>
      </c>
      <c r="AB107" s="1688"/>
      <c r="AC107" s="1688"/>
      <c r="AD107" s="1688"/>
      <c r="AE107" s="1688"/>
      <c r="AF107" s="1688"/>
      <c r="AG107" s="1688"/>
      <c r="AH107" s="1688"/>
      <c r="AI107" s="1688"/>
      <c r="AJ107" s="1688"/>
      <c r="AK107" s="1688"/>
      <c r="AL107" s="1688">
        <f>+X107</f>
        <v>3000</v>
      </c>
      <c r="AM107" s="1688"/>
      <c r="AN107" s="1688"/>
      <c r="AO107" s="1352">
        <f t="shared" ref="AO107" si="34">+AB107+AD107+AE107+AF107+AG107+AH107+AI107++AJ107+AK107+AL107+AM107+AN107</f>
        <v>3000</v>
      </c>
    </row>
    <row r="108" spans="1:41" s="1" customFormat="1" ht="83.25" customHeight="1" x14ac:dyDescent="0.25">
      <c r="A108" s="1258"/>
      <c r="B108" s="1319"/>
      <c r="C108" s="1310"/>
      <c r="D108" s="652" t="s">
        <v>195</v>
      </c>
      <c r="E108" s="655" t="s">
        <v>196</v>
      </c>
      <c r="F108" s="658" t="s">
        <v>196</v>
      </c>
      <c r="G108" s="658" t="s">
        <v>196</v>
      </c>
      <c r="H108" s="658" t="s">
        <v>196</v>
      </c>
      <c r="I108" s="658" t="s">
        <v>196</v>
      </c>
      <c r="J108" s="658" t="s">
        <v>196</v>
      </c>
      <c r="K108" s="658" t="s">
        <v>196</v>
      </c>
      <c r="L108" s="658" t="s">
        <v>196</v>
      </c>
      <c r="M108" s="658" t="s">
        <v>196</v>
      </c>
      <c r="N108" s="658" t="s">
        <v>196</v>
      </c>
      <c r="O108" s="658" t="s">
        <v>196</v>
      </c>
      <c r="P108" s="658" t="s">
        <v>196</v>
      </c>
      <c r="Q108" s="658" t="s">
        <v>196</v>
      </c>
      <c r="R108" s="1681"/>
      <c r="S108" s="1382"/>
      <c r="T108" s="994" t="s">
        <v>149</v>
      </c>
      <c r="U108" s="1418"/>
      <c r="V108" s="1521"/>
      <c r="W108" s="1521"/>
      <c r="X108" s="1351"/>
      <c r="Y108" s="1690"/>
      <c r="Z108" s="1690"/>
      <c r="AA108" s="1690"/>
      <c r="AB108" s="1690"/>
      <c r="AC108" s="1690"/>
      <c r="AD108" s="1690"/>
      <c r="AE108" s="1690"/>
      <c r="AF108" s="1690"/>
      <c r="AG108" s="1690"/>
      <c r="AH108" s="1690"/>
      <c r="AI108" s="1690"/>
      <c r="AJ108" s="1690"/>
      <c r="AK108" s="1690"/>
      <c r="AL108" s="1690"/>
      <c r="AM108" s="1690"/>
      <c r="AN108" s="1690"/>
      <c r="AO108" s="1349"/>
    </row>
    <row r="109" spans="1:41" s="1" customFormat="1" ht="63" customHeight="1" x14ac:dyDescent="0.25">
      <c r="A109" s="1258"/>
      <c r="B109" s="1320"/>
      <c r="C109" s="1310"/>
      <c r="D109" s="63" t="s">
        <v>197</v>
      </c>
      <c r="E109" s="215">
        <f>SUM(F109:Q110)</f>
        <v>63</v>
      </c>
      <c r="F109" s="223">
        <v>4</v>
      </c>
      <c r="G109" s="223">
        <v>2</v>
      </c>
      <c r="H109" s="223">
        <v>3</v>
      </c>
      <c r="I109" s="223">
        <v>2</v>
      </c>
      <c r="J109" s="223">
        <v>4</v>
      </c>
      <c r="K109" s="223">
        <v>3</v>
      </c>
      <c r="L109" s="223">
        <v>3</v>
      </c>
      <c r="M109" s="223">
        <v>3</v>
      </c>
      <c r="N109" s="223">
        <v>2</v>
      </c>
      <c r="O109" s="223">
        <v>2</v>
      </c>
      <c r="P109" s="223">
        <v>3</v>
      </c>
      <c r="Q109" s="223">
        <v>2</v>
      </c>
      <c r="R109" s="1681"/>
      <c r="S109" s="1292"/>
      <c r="T109" s="305" t="s">
        <v>150</v>
      </c>
      <c r="U109" s="1501" t="s">
        <v>788</v>
      </c>
      <c r="V109" s="1342" t="s">
        <v>156</v>
      </c>
      <c r="W109" s="1520" t="s">
        <v>157</v>
      </c>
      <c r="X109" s="1682">
        <v>10502.14</v>
      </c>
      <c r="Y109" s="1724">
        <f>+X109*0.12</f>
        <v>1260.2567999999999</v>
      </c>
      <c r="Z109" s="1724">
        <f>+X109+Y109</f>
        <v>11762.396799999999</v>
      </c>
      <c r="AA109" s="1713">
        <v>44146</v>
      </c>
      <c r="AB109" s="1464"/>
      <c r="AC109" s="1464"/>
      <c r="AD109" s="1464"/>
      <c r="AE109" s="1464"/>
      <c r="AF109" s="1464"/>
      <c r="AG109" s="1464"/>
      <c r="AH109" s="1464"/>
      <c r="AI109" s="1464"/>
      <c r="AJ109" s="1464"/>
      <c r="AK109" s="1464"/>
      <c r="AL109" s="1464"/>
      <c r="AM109" s="1789">
        <f>+X109</f>
        <v>10502.14</v>
      </c>
      <c r="AN109" s="1464"/>
      <c r="AO109" s="1791">
        <f>+AB109+AD109+AE109+AF109+AG109+AH109+AI109++AJ109+AK109+AL109+AM109+AN109</f>
        <v>10502.14</v>
      </c>
    </row>
    <row r="110" spans="1:41" s="1" customFormat="1" ht="56.25" customHeight="1" x14ac:dyDescent="0.25">
      <c r="A110" s="1258"/>
      <c r="B110" s="1320"/>
      <c r="C110" s="1310"/>
      <c r="D110" s="48" t="s">
        <v>198</v>
      </c>
      <c r="E110" s="215">
        <f>SUM(F110:Q110)</f>
        <v>30</v>
      </c>
      <c r="F110" s="223">
        <v>3</v>
      </c>
      <c r="G110" s="223">
        <v>2</v>
      </c>
      <c r="H110" s="223">
        <v>3</v>
      </c>
      <c r="I110" s="223">
        <v>2</v>
      </c>
      <c r="J110" s="223">
        <v>3</v>
      </c>
      <c r="K110" s="223">
        <v>2</v>
      </c>
      <c r="L110" s="223">
        <v>3</v>
      </c>
      <c r="M110" s="223">
        <v>2</v>
      </c>
      <c r="N110" s="223">
        <v>3</v>
      </c>
      <c r="O110" s="223">
        <v>2</v>
      </c>
      <c r="P110" s="223">
        <v>2</v>
      </c>
      <c r="Q110" s="223">
        <v>3</v>
      </c>
      <c r="R110" s="1681"/>
      <c r="S110" s="1292"/>
      <c r="T110" s="328" t="s">
        <v>201</v>
      </c>
      <c r="U110" s="1496"/>
      <c r="V110" s="1295"/>
      <c r="W110" s="1494"/>
      <c r="X110" s="1759"/>
      <c r="Y110" s="1724"/>
      <c r="Z110" s="1724"/>
      <c r="AA110" s="1715"/>
      <c r="AB110" s="1375"/>
      <c r="AC110" s="1375"/>
      <c r="AD110" s="1375"/>
      <c r="AE110" s="1375"/>
      <c r="AF110" s="1375"/>
      <c r="AG110" s="1375"/>
      <c r="AH110" s="1375"/>
      <c r="AI110" s="1375"/>
      <c r="AJ110" s="1375"/>
      <c r="AK110" s="1375"/>
      <c r="AL110" s="1375"/>
      <c r="AM110" s="1375"/>
      <c r="AN110" s="1375"/>
      <c r="AO110" s="1380"/>
    </row>
    <row r="111" spans="1:41" s="1" customFormat="1" ht="66" customHeight="1" x14ac:dyDescent="0.25">
      <c r="A111" s="1258"/>
      <c r="B111" s="1319"/>
      <c r="C111" s="1310"/>
      <c r="D111" s="49" t="s">
        <v>199</v>
      </c>
      <c r="E111" s="30">
        <f>+F111+G111+H111+J111+K111+L111+M111+N111+O111+P111+Q111</f>
        <v>2</v>
      </c>
      <c r="F111" s="82">
        <v>0</v>
      </c>
      <c r="G111" s="82">
        <v>0</v>
      </c>
      <c r="H111" s="82">
        <v>1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>
        <v>1</v>
      </c>
      <c r="O111" s="82">
        <v>0</v>
      </c>
      <c r="P111" s="82">
        <v>0</v>
      </c>
      <c r="Q111" s="82">
        <v>0</v>
      </c>
      <c r="R111" s="1681"/>
      <c r="S111" s="1382"/>
      <c r="T111" s="20" t="s">
        <v>202</v>
      </c>
      <c r="U111" s="1496"/>
      <c r="V111" s="1295"/>
      <c r="W111" s="1494"/>
      <c r="X111" s="1759"/>
      <c r="Y111" s="1724"/>
      <c r="Z111" s="1724"/>
      <c r="AA111" s="1715"/>
      <c r="AB111" s="1375"/>
      <c r="AC111" s="1375"/>
      <c r="AD111" s="1375"/>
      <c r="AE111" s="1375"/>
      <c r="AF111" s="1375"/>
      <c r="AG111" s="1375"/>
      <c r="AH111" s="1375"/>
      <c r="AI111" s="1375"/>
      <c r="AJ111" s="1375"/>
      <c r="AK111" s="1375"/>
      <c r="AL111" s="1375"/>
      <c r="AM111" s="1375">
        <f>+X109</f>
        <v>10502.14</v>
      </c>
      <c r="AN111" s="1375"/>
      <c r="AO111" s="1380"/>
    </row>
    <row r="112" spans="1:41" s="1" customFormat="1" ht="63" customHeight="1" thickBot="1" x14ac:dyDescent="0.3">
      <c r="A112" s="1258"/>
      <c r="B112" s="1319"/>
      <c r="C112" s="1310"/>
      <c r="D112" s="63" t="s">
        <v>200</v>
      </c>
      <c r="E112" s="229">
        <f>+F112+G112+H112+I112+J112+L112+K112+M112+N112+O112+P112+Q112</f>
        <v>33</v>
      </c>
      <c r="F112" s="85">
        <v>4</v>
      </c>
      <c r="G112" s="85">
        <v>3</v>
      </c>
      <c r="H112" s="85">
        <v>3</v>
      </c>
      <c r="I112" s="85">
        <v>3</v>
      </c>
      <c r="J112" s="85">
        <v>3</v>
      </c>
      <c r="K112" s="85">
        <v>3</v>
      </c>
      <c r="L112" s="85">
        <v>3</v>
      </c>
      <c r="M112" s="85">
        <v>2</v>
      </c>
      <c r="N112" s="85">
        <v>2</v>
      </c>
      <c r="O112" s="85">
        <v>2</v>
      </c>
      <c r="P112" s="85">
        <v>2</v>
      </c>
      <c r="Q112" s="85">
        <v>3</v>
      </c>
      <c r="R112" s="1681"/>
      <c r="S112" s="1382"/>
      <c r="T112" s="32" t="s">
        <v>203</v>
      </c>
      <c r="U112" s="1497"/>
      <c r="V112" s="1295"/>
      <c r="W112" s="1687"/>
      <c r="X112" s="1759"/>
      <c r="Y112" s="1724"/>
      <c r="Z112" s="1724"/>
      <c r="AA112" s="1715"/>
      <c r="AB112" s="1375"/>
      <c r="AC112" s="1375"/>
      <c r="AD112" s="1375"/>
      <c r="AE112" s="1375"/>
      <c r="AF112" s="1375"/>
      <c r="AG112" s="1375"/>
      <c r="AH112" s="1375"/>
      <c r="AI112" s="1375"/>
      <c r="AJ112" s="1375"/>
      <c r="AK112" s="1375"/>
      <c r="AL112" s="1375"/>
      <c r="AM112" s="1375"/>
      <c r="AN112" s="1375"/>
      <c r="AO112" s="1388"/>
    </row>
    <row r="113" spans="1:41" s="1" customFormat="1" ht="63" customHeight="1" x14ac:dyDescent="0.25">
      <c r="A113" s="1258"/>
      <c r="B113" s="1318" t="s">
        <v>214</v>
      </c>
      <c r="C113" s="1310"/>
      <c r="D113" s="67" t="s">
        <v>182</v>
      </c>
      <c r="E113" s="95">
        <v>0.81</v>
      </c>
      <c r="F113" s="86">
        <v>0.81</v>
      </c>
      <c r="G113" s="86">
        <v>0.81</v>
      </c>
      <c r="H113" s="86">
        <v>0.81</v>
      </c>
      <c r="I113" s="86">
        <v>0.81</v>
      </c>
      <c r="J113" s="86">
        <v>0.81</v>
      </c>
      <c r="K113" s="86">
        <v>0.81</v>
      </c>
      <c r="L113" s="86">
        <v>0.81</v>
      </c>
      <c r="M113" s="86">
        <v>0.81</v>
      </c>
      <c r="N113" s="86">
        <v>0.81</v>
      </c>
      <c r="O113" s="86">
        <v>0.81</v>
      </c>
      <c r="P113" s="86">
        <v>0.81</v>
      </c>
      <c r="Q113" s="86">
        <v>0.81</v>
      </c>
      <c r="R113" s="1681"/>
      <c r="S113" s="1381" t="s">
        <v>191</v>
      </c>
      <c r="T113" s="25" t="s">
        <v>146</v>
      </c>
      <c r="U113" s="1490" t="s">
        <v>211</v>
      </c>
      <c r="V113" s="1342" t="s">
        <v>74</v>
      </c>
      <c r="W113" s="1520" t="s">
        <v>158</v>
      </c>
      <c r="X113" s="1682">
        <v>1113.2</v>
      </c>
      <c r="Y113" s="1724">
        <f>+X113*0.12</f>
        <v>133.584</v>
      </c>
      <c r="Z113" s="1724">
        <f>+X113+Y113</f>
        <v>1246.7840000000001</v>
      </c>
      <c r="AA113" s="1713">
        <v>44125</v>
      </c>
      <c r="AB113" s="1777" t="s">
        <v>776</v>
      </c>
      <c r="AC113" s="1472"/>
      <c r="AD113" s="1472"/>
      <c r="AE113" s="1472"/>
      <c r="AF113" s="1472"/>
      <c r="AG113" s="1472"/>
      <c r="AH113" s="1472"/>
      <c r="AI113" s="1472"/>
      <c r="AJ113" s="1472"/>
      <c r="AK113" s="1472"/>
      <c r="AL113" s="1472">
        <f>+X113</f>
        <v>1113.2</v>
      </c>
      <c r="AM113" s="1472"/>
      <c r="AN113" s="1472"/>
      <c r="AO113" s="1348">
        <f>+AL113</f>
        <v>1113.2</v>
      </c>
    </row>
    <row r="114" spans="1:41" s="1" customFormat="1" ht="63" customHeight="1" x14ac:dyDescent="0.25">
      <c r="A114" s="1258"/>
      <c r="B114" s="1319"/>
      <c r="C114" s="1310"/>
      <c r="D114" s="1393" t="s">
        <v>186</v>
      </c>
      <c r="E114" s="1395">
        <v>0.56000000000000005</v>
      </c>
      <c r="F114" s="1397">
        <v>0.56000000000000005</v>
      </c>
      <c r="G114" s="1397">
        <v>0.56000000000000005</v>
      </c>
      <c r="H114" s="1397">
        <v>0.56000000000000005</v>
      </c>
      <c r="I114" s="1397">
        <v>0.56000000000000005</v>
      </c>
      <c r="J114" s="1397">
        <v>0.56000000000000005</v>
      </c>
      <c r="K114" s="1397">
        <v>0.56000000000000005</v>
      </c>
      <c r="L114" s="1397">
        <v>0.56000000000000005</v>
      </c>
      <c r="M114" s="1397">
        <v>0.56000000000000005</v>
      </c>
      <c r="N114" s="1397">
        <v>0.56000000000000005</v>
      </c>
      <c r="O114" s="1397">
        <v>0.56000000000000005</v>
      </c>
      <c r="P114" s="1397">
        <v>0.56000000000000005</v>
      </c>
      <c r="Q114" s="1397">
        <v>0.56000000000000005</v>
      </c>
      <c r="R114" s="1681"/>
      <c r="S114" s="1382"/>
      <c r="T114" s="1413" t="s">
        <v>230</v>
      </c>
      <c r="U114" s="1493"/>
      <c r="V114" s="1584"/>
      <c r="W114" s="1494"/>
      <c r="X114" s="1739"/>
      <c r="Y114" s="1724"/>
      <c r="Z114" s="1724"/>
      <c r="AA114" s="1713"/>
      <c r="AB114" s="1778"/>
      <c r="AC114" s="1472"/>
      <c r="AD114" s="1472"/>
      <c r="AE114" s="1472"/>
      <c r="AF114" s="1472"/>
      <c r="AG114" s="1472"/>
      <c r="AH114" s="1472"/>
      <c r="AI114" s="1472"/>
      <c r="AJ114" s="1472"/>
      <c r="AK114" s="1472"/>
      <c r="AL114" s="1472"/>
      <c r="AM114" s="1472"/>
      <c r="AN114" s="1472"/>
      <c r="AO114" s="1380"/>
    </row>
    <row r="115" spans="1:41" s="1" customFormat="1" ht="56.25" customHeight="1" x14ac:dyDescent="0.25">
      <c r="A115" s="1258"/>
      <c r="B115" s="1319"/>
      <c r="C115" s="1310"/>
      <c r="D115" s="1394"/>
      <c r="E115" s="1396"/>
      <c r="F115" s="1398"/>
      <c r="G115" s="1398"/>
      <c r="H115" s="1398"/>
      <c r="I115" s="1398"/>
      <c r="J115" s="1398"/>
      <c r="K115" s="1398"/>
      <c r="L115" s="1398"/>
      <c r="M115" s="1398"/>
      <c r="N115" s="1398"/>
      <c r="O115" s="1398"/>
      <c r="P115" s="1398"/>
      <c r="Q115" s="1398"/>
      <c r="R115" s="1681"/>
      <c r="S115" s="1382"/>
      <c r="T115" s="1384"/>
      <c r="U115" s="1521"/>
      <c r="V115" s="1584"/>
      <c r="W115" s="1687"/>
      <c r="X115" s="1739"/>
      <c r="Y115" s="1724"/>
      <c r="Z115" s="1724"/>
      <c r="AA115" s="1713"/>
      <c r="AB115" s="1778"/>
      <c r="AC115" s="1472"/>
      <c r="AD115" s="1472">
        <f>+X113</f>
        <v>1113.2</v>
      </c>
      <c r="AE115" s="1472"/>
      <c r="AF115" s="1472"/>
      <c r="AG115" s="1472"/>
      <c r="AH115" s="1472"/>
      <c r="AI115" s="1472"/>
      <c r="AJ115" s="1472"/>
      <c r="AK115" s="1472"/>
      <c r="AL115" s="1472"/>
      <c r="AM115" s="1472"/>
      <c r="AN115" s="1472"/>
      <c r="AO115" s="1349"/>
    </row>
    <row r="116" spans="1:41" s="1" customFormat="1" ht="66" customHeight="1" x14ac:dyDescent="0.25">
      <c r="A116" s="1258"/>
      <c r="B116" s="1320"/>
      <c r="C116" s="1310"/>
      <c r="D116" s="1014" t="s">
        <v>215</v>
      </c>
      <c r="E116" s="212">
        <v>110</v>
      </c>
      <c r="F116" s="329">
        <v>10</v>
      </c>
      <c r="G116" s="329">
        <v>9</v>
      </c>
      <c r="H116" s="329">
        <v>8</v>
      </c>
      <c r="I116" s="329">
        <v>13</v>
      </c>
      <c r="J116" s="329">
        <v>8</v>
      </c>
      <c r="K116" s="329">
        <v>11</v>
      </c>
      <c r="L116" s="329">
        <v>10</v>
      </c>
      <c r="M116" s="329">
        <v>8</v>
      </c>
      <c r="N116" s="329">
        <v>7</v>
      </c>
      <c r="O116" s="329">
        <v>7</v>
      </c>
      <c r="P116" s="329">
        <v>11</v>
      </c>
      <c r="Q116" s="329">
        <v>8</v>
      </c>
      <c r="R116" s="1681"/>
      <c r="S116" s="1292"/>
      <c r="T116" s="270" t="s">
        <v>150</v>
      </c>
      <c r="U116" s="1501" t="s">
        <v>212</v>
      </c>
      <c r="V116" s="1475" t="s">
        <v>65</v>
      </c>
      <c r="W116" s="1500" t="s">
        <v>213</v>
      </c>
      <c r="X116" s="1682">
        <v>6000</v>
      </c>
      <c r="Y116" s="1542">
        <f>+X116*0.12</f>
        <v>720</v>
      </c>
      <c r="Z116" s="1542">
        <f>+X116+Y116</f>
        <v>6720</v>
      </c>
      <c r="AA116" s="1713">
        <v>43922</v>
      </c>
      <c r="AB116" s="1472"/>
      <c r="AC116" s="1472"/>
      <c r="AD116" s="1778"/>
      <c r="AE116" s="1472"/>
      <c r="AF116" s="1472">
        <f>+X116</f>
        <v>6000</v>
      </c>
      <c r="AG116" s="1472"/>
      <c r="AH116" s="1472"/>
      <c r="AI116" s="1472"/>
      <c r="AJ116" s="1472"/>
      <c r="AK116" s="1472"/>
      <c r="AL116" s="1472"/>
      <c r="AM116" s="1472"/>
      <c r="AN116" s="1472"/>
      <c r="AO116" s="1352">
        <f>+AB116+AD116+AE116+AF116+AG116+AH116+AI116++AJ116+AK116+AL116+AM116+AN116</f>
        <v>6000</v>
      </c>
    </row>
    <row r="117" spans="1:41" s="1" customFormat="1" ht="88.5" customHeight="1" x14ac:dyDescent="0.25">
      <c r="A117" s="1258"/>
      <c r="B117" s="1320"/>
      <c r="C117" s="1310"/>
      <c r="D117" s="66" t="s">
        <v>187</v>
      </c>
      <c r="E117" s="222">
        <v>12</v>
      </c>
      <c r="F117" s="221">
        <v>1</v>
      </c>
      <c r="G117" s="221">
        <v>1</v>
      </c>
      <c r="H117" s="221">
        <v>1</v>
      </c>
      <c r="I117" s="221">
        <v>1</v>
      </c>
      <c r="J117" s="221">
        <v>1</v>
      </c>
      <c r="K117" s="221">
        <v>1</v>
      </c>
      <c r="L117" s="221">
        <v>1</v>
      </c>
      <c r="M117" s="221">
        <v>1</v>
      </c>
      <c r="N117" s="221">
        <v>1</v>
      </c>
      <c r="O117" s="221">
        <v>1</v>
      </c>
      <c r="P117" s="221">
        <v>1</v>
      </c>
      <c r="Q117" s="221">
        <v>1</v>
      </c>
      <c r="R117" s="1681"/>
      <c r="S117" s="1292"/>
      <c r="T117" s="328" t="s">
        <v>201</v>
      </c>
      <c r="U117" s="1496"/>
      <c r="V117" s="1475"/>
      <c r="W117" s="1494"/>
      <c r="X117" s="1682"/>
      <c r="Y117" s="1542"/>
      <c r="Z117" s="1542"/>
      <c r="AA117" s="1713"/>
      <c r="AB117" s="1472"/>
      <c r="AC117" s="1472"/>
      <c r="AD117" s="1778"/>
      <c r="AE117" s="1472"/>
      <c r="AF117" s="1472"/>
      <c r="AG117" s="1472"/>
      <c r="AH117" s="1472"/>
      <c r="AI117" s="1472"/>
      <c r="AJ117" s="1472"/>
      <c r="AK117" s="1472"/>
      <c r="AL117" s="1472"/>
      <c r="AM117" s="1472"/>
      <c r="AN117" s="1472"/>
      <c r="AO117" s="1380"/>
    </row>
    <row r="118" spans="1:41" s="1" customFormat="1" ht="63" customHeight="1" x14ac:dyDescent="0.25">
      <c r="A118" s="1258"/>
      <c r="B118" s="1319"/>
      <c r="C118" s="1310"/>
      <c r="D118" s="66" t="s">
        <v>200</v>
      </c>
      <c r="E118" s="231">
        <v>36</v>
      </c>
      <c r="F118" s="83">
        <v>2</v>
      </c>
      <c r="G118" s="83">
        <v>2</v>
      </c>
      <c r="H118" s="83">
        <v>2</v>
      </c>
      <c r="I118" s="83">
        <v>2</v>
      </c>
      <c r="J118" s="83">
        <v>2</v>
      </c>
      <c r="K118" s="83">
        <v>2</v>
      </c>
      <c r="L118" s="83">
        <v>2</v>
      </c>
      <c r="M118" s="83">
        <v>2</v>
      </c>
      <c r="N118" s="83">
        <v>2</v>
      </c>
      <c r="O118" s="83">
        <v>2</v>
      </c>
      <c r="P118" s="83">
        <v>2</v>
      </c>
      <c r="Q118" s="83">
        <v>2</v>
      </c>
      <c r="R118" s="1681"/>
      <c r="S118" s="1382"/>
      <c r="T118" s="314" t="s">
        <v>202</v>
      </c>
      <c r="U118" s="1496"/>
      <c r="V118" s="1475"/>
      <c r="W118" s="1494"/>
      <c r="X118" s="1682"/>
      <c r="Y118" s="1542"/>
      <c r="Z118" s="1542"/>
      <c r="AA118" s="1713"/>
      <c r="AB118" s="1472"/>
      <c r="AC118" s="1472"/>
      <c r="AD118" s="1778"/>
      <c r="AE118" s="1472"/>
      <c r="AF118" s="1472"/>
      <c r="AG118" s="1472"/>
      <c r="AH118" s="1472"/>
      <c r="AI118" s="1472"/>
      <c r="AJ118" s="1472"/>
      <c r="AK118" s="1472"/>
      <c r="AL118" s="1472"/>
      <c r="AM118" s="1472"/>
      <c r="AN118" s="1472"/>
      <c r="AO118" s="1380"/>
    </row>
    <row r="119" spans="1:41" s="1" customFormat="1" ht="71.25" customHeight="1" thickBot="1" x14ac:dyDescent="0.3">
      <c r="A119" s="1258"/>
      <c r="B119" s="1319"/>
      <c r="C119" s="1310"/>
      <c r="D119" s="66" t="s">
        <v>216</v>
      </c>
      <c r="E119" s="93">
        <v>2</v>
      </c>
      <c r="F119" s="88">
        <v>0</v>
      </c>
      <c r="G119" s="88">
        <v>0</v>
      </c>
      <c r="H119" s="88">
        <v>0</v>
      </c>
      <c r="I119" s="88">
        <v>0</v>
      </c>
      <c r="J119" s="88">
        <v>0</v>
      </c>
      <c r="K119" s="88">
        <v>1</v>
      </c>
      <c r="L119" s="88">
        <v>0</v>
      </c>
      <c r="M119" s="88">
        <v>0</v>
      </c>
      <c r="N119" s="88">
        <v>0</v>
      </c>
      <c r="O119" s="88">
        <v>0</v>
      </c>
      <c r="P119" s="88">
        <v>0</v>
      </c>
      <c r="Q119" s="88">
        <v>0</v>
      </c>
      <c r="R119" s="1681"/>
      <c r="S119" s="1382"/>
      <c r="T119" s="328" t="s">
        <v>203</v>
      </c>
      <c r="U119" s="1497"/>
      <c r="V119" s="1520"/>
      <c r="W119" s="1687"/>
      <c r="X119" s="1722"/>
      <c r="Y119" s="1542"/>
      <c r="Z119" s="1542"/>
      <c r="AA119" s="1723"/>
      <c r="AB119" s="1414"/>
      <c r="AC119" s="1414"/>
      <c r="AD119" s="1694"/>
      <c r="AE119" s="1414"/>
      <c r="AF119" s="1414"/>
      <c r="AG119" s="1414"/>
      <c r="AH119" s="1414"/>
      <c r="AI119" s="1414"/>
      <c r="AJ119" s="1414"/>
      <c r="AK119" s="1414"/>
      <c r="AL119" s="1414"/>
      <c r="AM119" s="1414"/>
      <c r="AN119" s="1414"/>
      <c r="AO119" s="1388"/>
    </row>
    <row r="120" spans="1:41" s="1" customFormat="1" ht="63" customHeight="1" x14ac:dyDescent="0.25">
      <c r="A120" s="1258"/>
      <c r="B120" s="1416" t="s">
        <v>217</v>
      </c>
      <c r="C120" s="1310"/>
      <c r="D120" s="67" t="s">
        <v>224</v>
      </c>
      <c r="E120" s="89">
        <v>0.52</v>
      </c>
      <c r="F120" s="90">
        <v>5.0000000000000001E-3</v>
      </c>
      <c r="G120" s="90">
        <v>5.0000000000000001E-3</v>
      </c>
      <c r="H120" s="90">
        <v>5.0000000000000001E-3</v>
      </c>
      <c r="I120" s="90">
        <v>5.0000000000000001E-3</v>
      </c>
      <c r="J120" s="90">
        <v>5.0000000000000001E-3</v>
      </c>
      <c r="K120" s="90">
        <v>5.0000000000000001E-3</v>
      </c>
      <c r="L120" s="90">
        <v>5.0000000000000001E-3</v>
      </c>
      <c r="M120" s="90">
        <v>5.0000000000000001E-3</v>
      </c>
      <c r="N120" s="90">
        <v>5.0000000000000001E-3</v>
      </c>
      <c r="O120" s="90">
        <v>5.0000000000000001E-3</v>
      </c>
      <c r="P120" s="90">
        <v>5.0000000000000001E-3</v>
      </c>
      <c r="Q120" s="90">
        <v>5.0000000000000001E-3</v>
      </c>
      <c r="R120" s="1681"/>
      <c r="S120" s="1381" t="s">
        <v>191</v>
      </c>
      <c r="T120" s="25" t="s">
        <v>229</v>
      </c>
      <c r="U120" s="1490" t="s">
        <v>220</v>
      </c>
      <c r="V120" s="1342" t="s">
        <v>156</v>
      </c>
      <c r="W120" s="1500" t="s">
        <v>157</v>
      </c>
      <c r="X120" s="1682">
        <v>17436.5</v>
      </c>
      <c r="Y120" s="1724">
        <f>+X120*0.12</f>
        <v>2092.38</v>
      </c>
      <c r="Z120" s="1724">
        <f>+X120+Y120</f>
        <v>19528.88</v>
      </c>
      <c r="AA120" s="1713">
        <v>44094</v>
      </c>
      <c r="AB120" s="1464"/>
      <c r="AC120" s="1464"/>
      <c r="AD120" s="1464"/>
      <c r="AE120" s="1464"/>
      <c r="AF120" s="1464"/>
      <c r="AG120" s="1464"/>
      <c r="AH120" s="1464"/>
      <c r="AI120" s="1464"/>
      <c r="AJ120" s="1464"/>
      <c r="AK120" s="1789">
        <f>+X120</f>
        <v>17436.5</v>
      </c>
      <c r="AL120" s="1464"/>
      <c r="AM120" s="1464"/>
      <c r="AN120" s="1464"/>
      <c r="AO120" s="1790">
        <f>+AK120</f>
        <v>17436.5</v>
      </c>
    </row>
    <row r="121" spans="1:41" s="1" customFormat="1" ht="63" customHeight="1" x14ac:dyDescent="0.25">
      <c r="A121" s="1258"/>
      <c r="B121" s="1417"/>
      <c r="C121" s="1310"/>
      <c r="D121" s="45" t="s">
        <v>225</v>
      </c>
      <c r="E121" s="91">
        <v>0.75</v>
      </c>
      <c r="F121" s="92">
        <v>7.0000000000000001E-3</v>
      </c>
      <c r="G121" s="92">
        <v>7.0000000000000001E-3</v>
      </c>
      <c r="H121" s="92">
        <v>7.0000000000000001E-3</v>
      </c>
      <c r="I121" s="92">
        <v>7.0000000000000001E-3</v>
      </c>
      <c r="J121" s="92">
        <v>7.0000000000000001E-3</v>
      </c>
      <c r="K121" s="92">
        <v>7.0000000000000001E-3</v>
      </c>
      <c r="L121" s="92">
        <v>7.0000000000000001E-3</v>
      </c>
      <c r="M121" s="92">
        <v>7.0000000000000001E-3</v>
      </c>
      <c r="N121" s="92">
        <v>7.0000000000000001E-3</v>
      </c>
      <c r="O121" s="92">
        <v>7.0000000000000001E-3</v>
      </c>
      <c r="P121" s="92">
        <v>7.0000000000000001E-3</v>
      </c>
      <c r="Q121" s="92">
        <v>7.0000000000000001E-3</v>
      </c>
      <c r="R121" s="1681"/>
      <c r="S121" s="1382"/>
      <c r="T121" s="21" t="s">
        <v>230</v>
      </c>
      <c r="U121" s="1521"/>
      <c r="V121" s="1295"/>
      <c r="W121" s="1518"/>
      <c r="X121" s="1759"/>
      <c r="Y121" s="1724"/>
      <c r="Z121" s="1724"/>
      <c r="AA121" s="1715"/>
      <c r="AB121" s="1375"/>
      <c r="AC121" s="1375"/>
      <c r="AD121" s="1375"/>
      <c r="AE121" s="1375"/>
      <c r="AF121" s="1375"/>
      <c r="AG121" s="1375"/>
      <c r="AH121" s="1375"/>
      <c r="AI121" s="1375"/>
      <c r="AJ121" s="1375"/>
      <c r="AK121" s="1375"/>
      <c r="AL121" s="1375"/>
      <c r="AM121" s="1375"/>
      <c r="AN121" s="1375"/>
      <c r="AO121" s="1439"/>
    </row>
    <row r="122" spans="1:41" s="1" customFormat="1" ht="63" customHeight="1" x14ac:dyDescent="0.25">
      <c r="A122" s="1258"/>
      <c r="B122" s="1417"/>
      <c r="C122" s="1310"/>
      <c r="D122" s="45" t="s">
        <v>142</v>
      </c>
      <c r="E122" s="227">
        <v>30</v>
      </c>
      <c r="F122" s="84">
        <v>2</v>
      </c>
      <c r="G122" s="84">
        <v>4</v>
      </c>
      <c r="H122" s="84">
        <v>2</v>
      </c>
      <c r="I122" s="84">
        <v>3</v>
      </c>
      <c r="J122" s="84">
        <v>3</v>
      </c>
      <c r="K122" s="84">
        <v>3</v>
      </c>
      <c r="L122" s="84">
        <v>4</v>
      </c>
      <c r="M122" s="84">
        <v>2</v>
      </c>
      <c r="N122" s="84">
        <v>2</v>
      </c>
      <c r="O122" s="84">
        <v>3</v>
      </c>
      <c r="P122" s="84">
        <v>1</v>
      </c>
      <c r="Q122" s="84">
        <v>1</v>
      </c>
      <c r="R122" s="1681"/>
      <c r="S122" s="1382"/>
      <c r="T122" s="21" t="s">
        <v>150</v>
      </c>
      <c r="U122" s="909" t="s">
        <v>790</v>
      </c>
      <c r="V122" s="884" t="s">
        <v>156</v>
      </c>
      <c r="W122" s="904" t="s">
        <v>157</v>
      </c>
      <c r="X122" s="437">
        <v>9642.48</v>
      </c>
      <c r="Y122" s="324">
        <f t="shared" ref="Y122:Y127" si="35">+X122*0.12</f>
        <v>1157.0975999999998</v>
      </c>
      <c r="Z122" s="324">
        <f t="shared" ref="Z122:Z127" si="36">+X122+Y122</f>
        <v>10799.577599999999</v>
      </c>
      <c r="AA122" s="1098">
        <v>44106</v>
      </c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>
        <f>+X122</f>
        <v>9642.48</v>
      </c>
      <c r="AM122" s="36"/>
      <c r="AN122" s="36"/>
      <c r="AO122" s="1021">
        <f t="shared" ref="AO122:AO126" si="37">+AB122+AD122+AE122+AF122+AG122+AH122+AI122++AJ122+AK122+AL122+AM122+AN122</f>
        <v>9642.48</v>
      </c>
    </row>
    <row r="123" spans="1:41" s="1" customFormat="1" ht="56.25" customHeight="1" x14ac:dyDescent="0.25">
      <c r="A123" s="1258"/>
      <c r="B123" s="1417"/>
      <c r="C123" s="1310"/>
      <c r="D123" s="45" t="s">
        <v>226</v>
      </c>
      <c r="E123" s="227">
        <v>25</v>
      </c>
      <c r="F123" s="84">
        <v>1</v>
      </c>
      <c r="G123" s="84">
        <v>2</v>
      </c>
      <c r="H123" s="84">
        <v>2</v>
      </c>
      <c r="I123" s="84">
        <v>3</v>
      </c>
      <c r="J123" s="84">
        <v>3</v>
      </c>
      <c r="K123" s="84">
        <v>2</v>
      </c>
      <c r="L123" s="84">
        <v>2</v>
      </c>
      <c r="M123" s="84">
        <v>2</v>
      </c>
      <c r="N123" s="84">
        <v>2</v>
      </c>
      <c r="O123" s="84">
        <v>2</v>
      </c>
      <c r="P123" s="84">
        <v>2</v>
      </c>
      <c r="Q123" s="84">
        <v>2</v>
      </c>
      <c r="R123" s="1681"/>
      <c r="S123" s="1382"/>
      <c r="T123" s="32" t="s">
        <v>201</v>
      </c>
      <c r="U123" s="909" t="s">
        <v>741</v>
      </c>
      <c r="V123" s="906" t="s">
        <v>74</v>
      </c>
      <c r="W123" s="905" t="s">
        <v>158</v>
      </c>
      <c r="X123" s="1086">
        <v>9500</v>
      </c>
      <c r="Y123" s="324">
        <f t="shared" si="35"/>
        <v>1140</v>
      </c>
      <c r="Z123" s="324">
        <f t="shared" si="36"/>
        <v>10640</v>
      </c>
      <c r="AA123" s="1114">
        <v>43945</v>
      </c>
      <c r="AB123" s="1049" t="s">
        <v>779</v>
      </c>
      <c r="AC123" s="873"/>
      <c r="AD123" s="871"/>
      <c r="AE123" s="873"/>
      <c r="AF123" s="871">
        <f>+X123</f>
        <v>9500</v>
      </c>
      <c r="AG123" s="871"/>
      <c r="AH123" s="871"/>
      <c r="AI123" s="871"/>
      <c r="AJ123" s="871"/>
      <c r="AK123" s="871"/>
      <c r="AL123" s="871"/>
      <c r="AM123" s="871"/>
      <c r="AN123" s="871"/>
      <c r="AO123" s="74" t="e">
        <f t="shared" si="37"/>
        <v>#VALUE!</v>
      </c>
    </row>
    <row r="124" spans="1:41" s="1" customFormat="1" ht="66" customHeight="1" x14ac:dyDescent="0.25">
      <c r="A124" s="1258"/>
      <c r="B124" s="1417"/>
      <c r="C124" s="1310"/>
      <c r="D124" s="45" t="s">
        <v>227</v>
      </c>
      <c r="E124" s="227">
        <v>6</v>
      </c>
      <c r="F124" s="84"/>
      <c r="G124" s="84">
        <v>1</v>
      </c>
      <c r="H124" s="84"/>
      <c r="I124" s="84">
        <v>1</v>
      </c>
      <c r="J124" s="84"/>
      <c r="K124" s="84">
        <v>1</v>
      </c>
      <c r="L124" s="84"/>
      <c r="M124" s="84">
        <v>1</v>
      </c>
      <c r="N124" s="84"/>
      <c r="O124" s="84">
        <v>1</v>
      </c>
      <c r="P124" s="84"/>
      <c r="Q124" s="84">
        <v>1</v>
      </c>
      <c r="R124" s="1681"/>
      <c r="S124" s="1382"/>
      <c r="T124" s="20" t="s">
        <v>231</v>
      </c>
      <c r="U124" s="909" t="s">
        <v>221</v>
      </c>
      <c r="V124" s="884" t="s">
        <v>74</v>
      </c>
      <c r="W124" s="904" t="s">
        <v>158</v>
      </c>
      <c r="X124" s="437">
        <v>2500</v>
      </c>
      <c r="Y124" s="324">
        <f t="shared" si="35"/>
        <v>300</v>
      </c>
      <c r="Z124" s="324">
        <f t="shared" si="36"/>
        <v>2800</v>
      </c>
      <c r="AA124" s="1098">
        <v>43957</v>
      </c>
      <c r="AB124" s="1050"/>
      <c r="AC124" s="36"/>
      <c r="AD124" s="463"/>
      <c r="AE124" s="464"/>
      <c r="AF124" s="36"/>
      <c r="AG124" s="36">
        <f>+X124</f>
        <v>2500</v>
      </c>
      <c r="AH124" s="36"/>
      <c r="AI124" s="36"/>
      <c r="AJ124" s="36"/>
      <c r="AK124" s="36"/>
      <c r="AL124" s="36"/>
      <c r="AM124" s="36"/>
      <c r="AN124" s="36"/>
      <c r="AO124" s="74">
        <f t="shared" si="37"/>
        <v>2500</v>
      </c>
    </row>
    <row r="125" spans="1:41" s="1" customFormat="1" ht="42.75" customHeight="1" x14ac:dyDescent="0.25">
      <c r="A125" s="1258"/>
      <c r="B125" s="1417"/>
      <c r="C125" s="1310"/>
      <c r="D125" s="45" t="s">
        <v>228</v>
      </c>
      <c r="E125" s="227">
        <v>137</v>
      </c>
      <c r="F125" s="84">
        <v>10</v>
      </c>
      <c r="G125" s="84">
        <v>12</v>
      </c>
      <c r="H125" s="84">
        <v>11</v>
      </c>
      <c r="I125" s="84">
        <v>12</v>
      </c>
      <c r="J125" s="84">
        <v>11</v>
      </c>
      <c r="K125" s="84">
        <v>11</v>
      </c>
      <c r="L125" s="84">
        <v>10</v>
      </c>
      <c r="M125" s="84">
        <v>12</v>
      </c>
      <c r="N125" s="84">
        <v>12</v>
      </c>
      <c r="O125" s="84">
        <v>11</v>
      </c>
      <c r="P125" s="84">
        <v>12</v>
      </c>
      <c r="Q125" s="84">
        <v>13</v>
      </c>
      <c r="R125" s="1681"/>
      <c r="S125" s="1382"/>
      <c r="T125" s="21" t="s">
        <v>232</v>
      </c>
      <c r="U125" s="909" t="s">
        <v>222</v>
      </c>
      <c r="V125" s="884" t="s">
        <v>74</v>
      </c>
      <c r="W125" s="904" t="s">
        <v>158</v>
      </c>
      <c r="X125" s="437">
        <v>2000</v>
      </c>
      <c r="Y125" s="324">
        <f t="shared" si="35"/>
        <v>240</v>
      </c>
      <c r="Z125" s="324">
        <f t="shared" si="36"/>
        <v>2240</v>
      </c>
      <c r="AA125" s="1098">
        <v>43957</v>
      </c>
      <c r="AB125" s="1050"/>
      <c r="AC125" s="36"/>
      <c r="AD125" s="36"/>
      <c r="AE125" s="464"/>
      <c r="AF125" s="36"/>
      <c r="AG125" s="36">
        <f>+X125</f>
        <v>2000</v>
      </c>
      <c r="AH125" s="36"/>
      <c r="AI125" s="36"/>
      <c r="AJ125" s="36"/>
      <c r="AK125" s="36"/>
      <c r="AL125" s="36"/>
      <c r="AM125" s="36"/>
      <c r="AN125" s="36"/>
      <c r="AO125" s="74">
        <f t="shared" si="37"/>
        <v>2000</v>
      </c>
    </row>
    <row r="126" spans="1:41" s="1" customFormat="1" ht="63" customHeight="1" x14ac:dyDescent="0.25">
      <c r="A126" s="1258"/>
      <c r="B126" s="1417"/>
      <c r="C126" s="1310"/>
      <c r="D126" s="653" t="s">
        <v>228</v>
      </c>
      <c r="E126" s="654">
        <v>137</v>
      </c>
      <c r="F126" s="656">
        <v>10</v>
      </c>
      <c r="G126" s="656">
        <v>12</v>
      </c>
      <c r="H126" s="656">
        <v>11</v>
      </c>
      <c r="I126" s="656">
        <v>12</v>
      </c>
      <c r="J126" s="656">
        <v>11</v>
      </c>
      <c r="K126" s="656">
        <v>11</v>
      </c>
      <c r="L126" s="656">
        <v>10</v>
      </c>
      <c r="M126" s="656">
        <v>12</v>
      </c>
      <c r="N126" s="656">
        <v>12</v>
      </c>
      <c r="O126" s="656">
        <v>11</v>
      </c>
      <c r="P126" s="656">
        <v>12</v>
      </c>
      <c r="Q126" s="656">
        <v>13</v>
      </c>
      <c r="R126" s="1681"/>
      <c r="S126" s="1382"/>
      <c r="T126" s="657" t="s">
        <v>233</v>
      </c>
      <c r="U126" s="909" t="s">
        <v>223</v>
      </c>
      <c r="V126" s="884" t="s">
        <v>74</v>
      </c>
      <c r="W126" s="904" t="s">
        <v>158</v>
      </c>
      <c r="X126" s="437">
        <v>3000</v>
      </c>
      <c r="Y126" s="324">
        <f t="shared" si="35"/>
        <v>360</v>
      </c>
      <c r="Z126" s="324">
        <f t="shared" si="36"/>
        <v>3360</v>
      </c>
      <c r="AA126" s="1098">
        <v>43891</v>
      </c>
      <c r="AB126" s="1050"/>
      <c r="AC126" s="36"/>
      <c r="AD126" s="36"/>
      <c r="AE126" s="36">
        <f>+X126</f>
        <v>3000</v>
      </c>
      <c r="AF126" s="464"/>
      <c r="AG126" s="464"/>
      <c r="AH126" s="36"/>
      <c r="AI126" s="36"/>
      <c r="AJ126" s="36"/>
      <c r="AK126" s="36"/>
      <c r="AL126" s="36"/>
      <c r="AM126" s="36"/>
      <c r="AN126" s="36"/>
      <c r="AO126" s="74">
        <f t="shared" si="37"/>
        <v>3000</v>
      </c>
    </row>
    <row r="127" spans="1:41" s="1" customFormat="1" ht="98.25" hidden="1" customHeight="1" x14ac:dyDescent="0.25">
      <c r="A127" s="1258"/>
      <c r="B127" s="1437" t="s">
        <v>245</v>
      </c>
      <c r="C127" s="1310"/>
      <c r="D127" s="64" t="s">
        <v>182</v>
      </c>
      <c r="E127" s="231" t="s">
        <v>241</v>
      </c>
      <c r="F127" s="87" t="s">
        <v>243</v>
      </c>
      <c r="G127" s="87" t="s">
        <v>243</v>
      </c>
      <c r="H127" s="87" t="s">
        <v>243</v>
      </c>
      <c r="I127" s="87" t="s">
        <v>243</v>
      </c>
      <c r="J127" s="87" t="s">
        <v>243</v>
      </c>
      <c r="K127" s="87" t="s">
        <v>243</v>
      </c>
      <c r="L127" s="87" t="s">
        <v>243</v>
      </c>
      <c r="M127" s="87" t="s">
        <v>243</v>
      </c>
      <c r="N127" s="87" t="s">
        <v>243</v>
      </c>
      <c r="O127" s="87" t="s">
        <v>243</v>
      </c>
      <c r="P127" s="87" t="s">
        <v>243</v>
      </c>
      <c r="Q127" s="87" t="s">
        <v>243</v>
      </c>
      <c r="R127" s="1681"/>
      <c r="S127" s="1381" t="s">
        <v>191</v>
      </c>
      <c r="T127" s="64" t="s">
        <v>146</v>
      </c>
      <c r="U127" s="1809" t="s">
        <v>235</v>
      </c>
      <c r="V127" s="1441" t="s">
        <v>74</v>
      </c>
      <c r="W127" s="1811" t="s">
        <v>236</v>
      </c>
      <c r="X127" s="1726">
        <v>9000</v>
      </c>
      <c r="Y127" s="1796">
        <f t="shared" si="35"/>
        <v>1080</v>
      </c>
      <c r="Z127" s="1796">
        <f t="shared" si="36"/>
        <v>10080</v>
      </c>
      <c r="AA127" s="1728">
        <v>43820</v>
      </c>
      <c r="AB127" s="1787" t="s">
        <v>780</v>
      </c>
      <c r="AC127" s="1414"/>
      <c r="AD127" s="1414"/>
      <c r="AE127" s="1414"/>
      <c r="AF127" s="1414"/>
      <c r="AG127" s="1414"/>
      <c r="AH127" s="1414"/>
      <c r="AI127" s="1414"/>
      <c r="AJ127" s="1414"/>
      <c r="AK127" s="1414"/>
      <c r="AL127" s="1414"/>
      <c r="AM127" s="1414"/>
      <c r="AN127" s="1414"/>
      <c r="AO127" s="1457"/>
    </row>
    <row r="128" spans="1:41" s="1" customFormat="1" ht="63" hidden="1" customHeight="1" x14ac:dyDescent="0.25">
      <c r="A128" s="1258"/>
      <c r="B128" s="1375"/>
      <c r="C128" s="1310"/>
      <c r="D128" s="64" t="s">
        <v>186</v>
      </c>
      <c r="E128" s="231" t="s">
        <v>242</v>
      </c>
      <c r="F128" s="87" t="s">
        <v>244</v>
      </c>
      <c r="G128" s="87" t="s">
        <v>244</v>
      </c>
      <c r="H128" s="87" t="s">
        <v>244</v>
      </c>
      <c r="I128" s="87" t="s">
        <v>244</v>
      </c>
      <c r="J128" s="87" t="s">
        <v>244</v>
      </c>
      <c r="K128" s="87" t="s">
        <v>244</v>
      </c>
      <c r="L128" s="87" t="s">
        <v>244</v>
      </c>
      <c r="M128" s="87" t="s">
        <v>244</v>
      </c>
      <c r="N128" s="87" t="s">
        <v>244</v>
      </c>
      <c r="O128" s="87" t="s">
        <v>244</v>
      </c>
      <c r="P128" s="87" t="s">
        <v>244</v>
      </c>
      <c r="Q128" s="87" t="s">
        <v>244</v>
      </c>
      <c r="R128" s="1681"/>
      <c r="S128" s="1382"/>
      <c r="T128" s="64" t="s">
        <v>149</v>
      </c>
      <c r="U128" s="1810"/>
      <c r="V128" s="1441"/>
      <c r="W128" s="1812"/>
      <c r="X128" s="1726"/>
      <c r="Y128" s="1796"/>
      <c r="Z128" s="1796"/>
      <c r="AA128" s="1728"/>
      <c r="AB128" s="1462"/>
      <c r="AC128" s="1378"/>
      <c r="AD128" s="1378"/>
      <c r="AE128" s="1378"/>
      <c r="AF128" s="1378"/>
      <c r="AG128" s="1378"/>
      <c r="AH128" s="1378"/>
      <c r="AI128" s="1378"/>
      <c r="AJ128" s="1378"/>
      <c r="AK128" s="1378"/>
      <c r="AL128" s="1378">
        <f>+X130</f>
        <v>15252.47</v>
      </c>
      <c r="AM128" s="1378"/>
      <c r="AN128" s="1378"/>
      <c r="AO128" s="1458"/>
    </row>
    <row r="129" spans="1:41" s="1" customFormat="1" ht="63" hidden="1" customHeight="1" x14ac:dyDescent="0.25">
      <c r="A129" s="1258"/>
      <c r="B129" s="1375"/>
      <c r="C129" s="1310"/>
      <c r="D129" s="64" t="s">
        <v>187</v>
      </c>
      <c r="E129" s="231">
        <f t="shared" ref="E129:E134" si="38">SUM(F129:Q129)</f>
        <v>9</v>
      </c>
      <c r="F129" s="83">
        <v>0</v>
      </c>
      <c r="G129" s="83">
        <v>1</v>
      </c>
      <c r="H129" s="83">
        <v>1</v>
      </c>
      <c r="I129" s="83">
        <v>0</v>
      </c>
      <c r="J129" s="83">
        <v>1</v>
      </c>
      <c r="K129" s="83">
        <v>1</v>
      </c>
      <c r="L129" s="83">
        <v>2</v>
      </c>
      <c r="M129" s="83">
        <v>0</v>
      </c>
      <c r="N129" s="83">
        <v>0</v>
      </c>
      <c r="O129" s="83">
        <v>2</v>
      </c>
      <c r="P129" s="83">
        <v>0</v>
      </c>
      <c r="Q129" s="83">
        <v>1</v>
      </c>
      <c r="R129" s="1681"/>
      <c r="S129" s="1382"/>
      <c r="T129" s="64" t="s">
        <v>150</v>
      </c>
      <c r="U129" s="1336"/>
      <c r="V129" s="1809"/>
      <c r="W129" s="1813"/>
      <c r="X129" s="1814"/>
      <c r="Y129" s="1796"/>
      <c r="Z129" s="1796"/>
      <c r="AA129" s="1786"/>
      <c r="AB129" s="1788"/>
      <c r="AC129" s="1378"/>
      <c r="AD129" s="1378"/>
      <c r="AE129" s="1378">
        <f>+X129</f>
        <v>0</v>
      </c>
      <c r="AF129" s="1378"/>
      <c r="AG129" s="1378"/>
      <c r="AH129" s="1378"/>
      <c r="AI129" s="1378"/>
      <c r="AJ129" s="1378"/>
      <c r="AK129" s="1378"/>
      <c r="AL129" s="1378"/>
      <c r="AM129" s="1378"/>
      <c r="AN129" s="1378"/>
      <c r="AO129" s="1459"/>
    </row>
    <row r="130" spans="1:41" s="1" customFormat="1" ht="63" customHeight="1" x14ac:dyDescent="0.25">
      <c r="A130" s="1258"/>
      <c r="B130" s="1375"/>
      <c r="C130" s="1310"/>
      <c r="D130" s="64" t="s">
        <v>215</v>
      </c>
      <c r="E130" s="231">
        <f t="shared" si="38"/>
        <v>9</v>
      </c>
      <c r="F130" s="83">
        <v>1</v>
      </c>
      <c r="G130" s="83">
        <v>0</v>
      </c>
      <c r="H130" s="83">
        <v>0</v>
      </c>
      <c r="I130" s="83">
        <v>2</v>
      </c>
      <c r="J130" s="83">
        <v>0</v>
      </c>
      <c r="K130" s="83">
        <v>1</v>
      </c>
      <c r="L130" s="83">
        <v>1</v>
      </c>
      <c r="M130" s="83">
        <v>2</v>
      </c>
      <c r="N130" s="83">
        <v>1</v>
      </c>
      <c r="O130" s="83">
        <v>0</v>
      </c>
      <c r="P130" s="83">
        <v>1</v>
      </c>
      <c r="Q130" s="83">
        <v>0</v>
      </c>
      <c r="R130" s="1681"/>
      <c r="S130" s="1382"/>
      <c r="T130" s="64" t="s">
        <v>151</v>
      </c>
      <c r="U130" s="1490" t="s">
        <v>791</v>
      </c>
      <c r="V130" s="1342" t="s">
        <v>156</v>
      </c>
      <c r="W130" s="1520" t="s">
        <v>157</v>
      </c>
      <c r="X130" s="1682">
        <v>15252.47</v>
      </c>
      <c r="Y130" s="1724">
        <f>+X130*0.12</f>
        <v>1830.2963999999999</v>
      </c>
      <c r="Z130" s="1724">
        <f>+X130+Y130</f>
        <v>17082.7664</v>
      </c>
      <c r="AA130" s="1723" t="s">
        <v>870</v>
      </c>
      <c r="AB130" s="1802" t="s">
        <v>871</v>
      </c>
      <c r="AC130" s="1472"/>
      <c r="AD130" s="1472"/>
      <c r="AE130" s="1472"/>
      <c r="AF130" s="1472"/>
      <c r="AG130" s="1472"/>
      <c r="AH130" s="1472"/>
      <c r="AI130" s="1472"/>
      <c r="AJ130" s="1472"/>
      <c r="AK130" s="1472"/>
      <c r="AL130" s="1472">
        <f>+X130</f>
        <v>15252.47</v>
      </c>
      <c r="AM130" s="1472"/>
      <c r="AN130" s="1472"/>
      <c r="AO130" s="1591">
        <f>SUM(AC130:AN132)</f>
        <v>15252.47</v>
      </c>
    </row>
    <row r="131" spans="1:41" ht="63" customHeight="1" x14ac:dyDescent="0.25">
      <c r="A131" s="1258"/>
      <c r="B131" s="1325"/>
      <c r="C131" s="1310"/>
      <c r="D131" s="64" t="s">
        <v>240</v>
      </c>
      <c r="E131" s="222">
        <f t="shared" si="38"/>
        <v>1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1</v>
      </c>
      <c r="O131" s="221">
        <v>0</v>
      </c>
      <c r="P131" s="221">
        <v>0</v>
      </c>
      <c r="Q131" s="221">
        <v>0</v>
      </c>
      <c r="R131" s="1681"/>
      <c r="S131" s="1292"/>
      <c r="T131" s="64" t="s">
        <v>152</v>
      </c>
      <c r="U131" s="1493"/>
      <c r="V131" s="1297"/>
      <c r="W131" s="1494"/>
      <c r="X131" s="1683"/>
      <c r="Y131" s="1724"/>
      <c r="Z131" s="1724"/>
      <c r="AA131" s="1800"/>
      <c r="AB131" s="1803"/>
      <c r="AC131" s="1379"/>
      <c r="AD131" s="1379">
        <f>+X131</f>
        <v>0</v>
      </c>
      <c r="AE131" s="1379"/>
      <c r="AF131" s="1379"/>
      <c r="AG131" s="1379"/>
      <c r="AH131" s="1379"/>
      <c r="AI131" s="1379"/>
      <c r="AJ131" s="1379"/>
      <c r="AK131" s="1379"/>
      <c r="AL131" s="1379"/>
      <c r="AM131" s="1379"/>
      <c r="AN131" s="1379"/>
      <c r="AO131" s="1597"/>
    </row>
    <row r="132" spans="1:41" s="1" customFormat="1" ht="72.75" customHeight="1" thickBot="1" x14ac:dyDescent="0.3">
      <c r="A132" s="1258"/>
      <c r="B132" s="1375"/>
      <c r="C132" s="1310"/>
      <c r="D132" s="75" t="s">
        <v>200</v>
      </c>
      <c r="E132" s="93">
        <f t="shared" si="38"/>
        <v>15</v>
      </c>
      <c r="F132" s="88">
        <v>1</v>
      </c>
      <c r="G132" s="88">
        <v>1</v>
      </c>
      <c r="H132" s="88">
        <v>1</v>
      </c>
      <c r="I132" s="88">
        <v>1</v>
      </c>
      <c r="J132" s="88">
        <v>2</v>
      </c>
      <c r="K132" s="88">
        <v>1</v>
      </c>
      <c r="L132" s="88">
        <v>2</v>
      </c>
      <c r="M132" s="88">
        <v>2</v>
      </c>
      <c r="N132" s="88">
        <v>0</v>
      </c>
      <c r="O132" s="88">
        <v>1</v>
      </c>
      <c r="P132" s="88">
        <v>2</v>
      </c>
      <c r="Q132" s="88">
        <v>1</v>
      </c>
      <c r="R132" s="1681"/>
      <c r="S132" s="1382"/>
      <c r="T132" s="75" t="s">
        <v>203</v>
      </c>
      <c r="U132" s="1521"/>
      <c r="V132" s="1584"/>
      <c r="W132" s="1687"/>
      <c r="X132" s="1739"/>
      <c r="Y132" s="1724"/>
      <c r="Z132" s="1724"/>
      <c r="AA132" s="1801"/>
      <c r="AB132" s="1804"/>
      <c r="AC132" s="1472"/>
      <c r="AD132" s="1472"/>
      <c r="AE132" s="1472"/>
      <c r="AF132" s="1472"/>
      <c r="AG132" s="1472"/>
      <c r="AH132" s="1472"/>
      <c r="AI132" s="1472"/>
      <c r="AJ132" s="1472"/>
      <c r="AK132" s="1472"/>
      <c r="AL132" s="1472"/>
      <c r="AM132" s="1472"/>
      <c r="AN132" s="1472"/>
      <c r="AO132" s="1592"/>
    </row>
    <row r="133" spans="1:41" s="1" customFormat="1" ht="72.75" customHeight="1" x14ac:dyDescent="0.25">
      <c r="A133" s="1258"/>
      <c r="B133" s="1318" t="s">
        <v>256</v>
      </c>
      <c r="C133" s="1310"/>
      <c r="D133" s="67" t="s">
        <v>253</v>
      </c>
      <c r="E133" s="228">
        <f t="shared" si="38"/>
        <v>480</v>
      </c>
      <c r="F133" s="94">
        <v>40</v>
      </c>
      <c r="G133" s="94">
        <v>40</v>
      </c>
      <c r="H133" s="94">
        <v>40</v>
      </c>
      <c r="I133" s="94">
        <v>40</v>
      </c>
      <c r="J133" s="94">
        <v>40</v>
      </c>
      <c r="K133" s="94">
        <v>40</v>
      </c>
      <c r="L133" s="94">
        <v>40</v>
      </c>
      <c r="M133" s="94">
        <v>40</v>
      </c>
      <c r="N133" s="94">
        <v>40</v>
      </c>
      <c r="O133" s="94">
        <v>40</v>
      </c>
      <c r="P133" s="94">
        <v>40</v>
      </c>
      <c r="Q133" s="94">
        <v>40</v>
      </c>
      <c r="R133" s="1681"/>
      <c r="S133" s="1381" t="s">
        <v>191</v>
      </c>
      <c r="T133" s="67" t="s">
        <v>146</v>
      </c>
      <c r="U133" s="1490" t="s">
        <v>247</v>
      </c>
      <c r="V133" s="1490" t="s">
        <v>74</v>
      </c>
      <c r="W133" s="1520" t="s">
        <v>236</v>
      </c>
      <c r="X133" s="1722">
        <v>12000</v>
      </c>
      <c r="Y133" s="1724">
        <f>+X133*0.12</f>
        <v>1440</v>
      </c>
      <c r="Z133" s="1724">
        <f>+X133+Y133</f>
        <v>13440</v>
      </c>
      <c r="AA133" s="1723">
        <v>43994</v>
      </c>
      <c r="AB133" s="1767"/>
      <c r="AC133" s="1414"/>
      <c r="AD133" s="1414"/>
      <c r="AE133" s="1414"/>
      <c r="AF133" s="1414"/>
      <c r="AG133" s="1414"/>
      <c r="AH133" s="1414">
        <f>+X133</f>
        <v>12000</v>
      </c>
      <c r="AI133" s="1414"/>
      <c r="AJ133" s="1414"/>
      <c r="AK133" s="1414"/>
      <c r="AL133" s="1414"/>
      <c r="AM133" s="1414"/>
      <c r="AN133" s="1414"/>
      <c r="AO133" s="1629">
        <f t="shared" ref="AO133:AO152" si="39">+AB133+AD133+AE133+AF133+AG133+AH133+AI133++AJ133+AK133+AL133+AM133+AN133</f>
        <v>12000</v>
      </c>
    </row>
    <row r="134" spans="1:41" s="1" customFormat="1" ht="72.75" customHeight="1" x14ac:dyDescent="0.25">
      <c r="A134" s="1258"/>
      <c r="B134" s="1319"/>
      <c r="C134" s="1310"/>
      <c r="D134" s="45" t="s">
        <v>254</v>
      </c>
      <c r="E134" s="231">
        <f t="shared" si="38"/>
        <v>88</v>
      </c>
      <c r="F134" s="83">
        <v>6</v>
      </c>
      <c r="G134" s="83">
        <v>8</v>
      </c>
      <c r="H134" s="83">
        <v>8</v>
      </c>
      <c r="I134" s="83">
        <v>6</v>
      </c>
      <c r="J134" s="83">
        <v>8</v>
      </c>
      <c r="K134" s="83">
        <v>8</v>
      </c>
      <c r="L134" s="83">
        <v>6</v>
      </c>
      <c r="M134" s="83">
        <v>6</v>
      </c>
      <c r="N134" s="83">
        <v>8</v>
      </c>
      <c r="O134" s="83">
        <v>8</v>
      </c>
      <c r="P134" s="83">
        <v>8</v>
      </c>
      <c r="Q134" s="83">
        <v>8</v>
      </c>
      <c r="R134" s="1681"/>
      <c r="S134" s="1382"/>
      <c r="T134" s="64" t="s">
        <v>149</v>
      </c>
      <c r="U134" s="1493"/>
      <c r="V134" s="1295"/>
      <c r="W134" s="1494"/>
      <c r="X134" s="1759"/>
      <c r="Y134" s="1724"/>
      <c r="Z134" s="1724"/>
      <c r="AA134" s="1715"/>
      <c r="AB134" s="1378"/>
      <c r="AC134" s="1378"/>
      <c r="AD134" s="1378"/>
      <c r="AE134" s="1378"/>
      <c r="AF134" s="1378"/>
      <c r="AG134" s="1378"/>
      <c r="AH134" s="1378"/>
      <c r="AI134" s="1378"/>
      <c r="AJ134" s="1378"/>
      <c r="AK134" s="1378"/>
      <c r="AL134" s="1378"/>
      <c r="AM134" s="1378"/>
      <c r="AN134" s="1378"/>
      <c r="AO134" s="1458"/>
    </row>
    <row r="135" spans="1:41" s="1" customFormat="1" ht="72.75" customHeight="1" x14ac:dyDescent="0.25">
      <c r="A135" s="1258"/>
      <c r="B135" s="1319"/>
      <c r="C135" s="1310"/>
      <c r="D135" s="45" t="s">
        <v>274</v>
      </c>
      <c r="E135" s="231">
        <v>7</v>
      </c>
      <c r="F135" s="83">
        <v>0</v>
      </c>
      <c r="G135" s="83">
        <v>0</v>
      </c>
      <c r="H135" s="83">
        <v>0</v>
      </c>
      <c r="I135" s="83">
        <v>0</v>
      </c>
      <c r="J135" s="83">
        <v>1</v>
      </c>
      <c r="K135" s="83">
        <v>0</v>
      </c>
      <c r="L135" s="83">
        <v>1</v>
      </c>
      <c r="M135" s="83">
        <v>1</v>
      </c>
      <c r="N135" s="83">
        <v>1</v>
      </c>
      <c r="O135" s="83">
        <v>2</v>
      </c>
      <c r="P135" s="83">
        <v>1</v>
      </c>
      <c r="Q135" s="83">
        <v>0</v>
      </c>
      <c r="R135" s="1681"/>
      <c r="S135" s="1382"/>
      <c r="T135" s="64" t="s">
        <v>150</v>
      </c>
      <c r="U135" s="1493"/>
      <c r="V135" s="1295"/>
      <c r="W135" s="1494"/>
      <c r="X135" s="1759"/>
      <c r="Y135" s="1724"/>
      <c r="Z135" s="1724"/>
      <c r="AA135" s="1715"/>
      <c r="AB135" s="1378"/>
      <c r="AC135" s="1378"/>
      <c r="AD135" s="1378"/>
      <c r="AE135" s="1378"/>
      <c r="AF135" s="1378"/>
      <c r="AG135" s="1378"/>
      <c r="AH135" s="1378"/>
      <c r="AI135" s="1378"/>
      <c r="AJ135" s="1378"/>
      <c r="AK135" s="1378"/>
      <c r="AL135" s="1378"/>
      <c r="AM135" s="1378"/>
      <c r="AN135" s="1378"/>
      <c r="AO135" s="1458"/>
    </row>
    <row r="136" spans="1:41" s="1" customFormat="1" ht="71.25" customHeight="1" x14ac:dyDescent="0.25">
      <c r="A136" s="1258"/>
      <c r="B136" s="1319"/>
      <c r="C136" s="1310"/>
      <c r="D136" s="45" t="s">
        <v>272</v>
      </c>
      <c r="E136" s="231">
        <f>SUM(F136:Q136)</f>
        <v>26</v>
      </c>
      <c r="F136" s="83">
        <v>1</v>
      </c>
      <c r="G136" s="83">
        <v>3</v>
      </c>
      <c r="H136" s="83">
        <v>2</v>
      </c>
      <c r="I136" s="83">
        <v>2</v>
      </c>
      <c r="J136" s="83">
        <v>5</v>
      </c>
      <c r="K136" s="83">
        <v>3</v>
      </c>
      <c r="L136" s="83">
        <v>3</v>
      </c>
      <c r="M136" s="83">
        <v>2</v>
      </c>
      <c r="N136" s="83">
        <v>2</v>
      </c>
      <c r="O136" s="83">
        <v>2</v>
      </c>
      <c r="P136" s="83">
        <v>1</v>
      </c>
      <c r="Q136" s="83">
        <v>0</v>
      </c>
      <c r="R136" s="1681"/>
      <c r="S136" s="1382"/>
      <c r="T136" s="64" t="s">
        <v>151</v>
      </c>
      <c r="U136" s="1493"/>
      <c r="V136" s="1295"/>
      <c r="W136" s="1494"/>
      <c r="X136" s="1759"/>
      <c r="Y136" s="1724"/>
      <c r="Z136" s="1724"/>
      <c r="AA136" s="1715"/>
      <c r="AB136" s="1378"/>
      <c r="AC136" s="1378"/>
      <c r="AD136" s="1378"/>
      <c r="AE136" s="1378"/>
      <c r="AF136" s="1378"/>
      <c r="AG136" s="1378"/>
      <c r="AH136" s="1378"/>
      <c r="AI136" s="1378"/>
      <c r="AJ136" s="1378"/>
      <c r="AK136" s="1378"/>
      <c r="AL136" s="1378"/>
      <c r="AM136" s="1378"/>
      <c r="AN136" s="1378"/>
      <c r="AO136" s="1458"/>
    </row>
    <row r="137" spans="1:41" s="1" customFormat="1" ht="71.25" customHeight="1" x14ac:dyDescent="0.25">
      <c r="A137" s="1258"/>
      <c r="B137" s="1320"/>
      <c r="C137" s="1310"/>
      <c r="D137" s="45" t="s">
        <v>240</v>
      </c>
      <c r="E137" s="222">
        <f>SUM(F137:Q137)</f>
        <v>2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1</v>
      </c>
      <c r="L137" s="221">
        <v>0</v>
      </c>
      <c r="M137" s="221">
        <v>0</v>
      </c>
      <c r="N137" s="221">
        <v>0</v>
      </c>
      <c r="O137" s="221">
        <v>1</v>
      </c>
      <c r="P137" s="221">
        <v>0</v>
      </c>
      <c r="Q137" s="221">
        <v>0</v>
      </c>
      <c r="R137" s="1681"/>
      <c r="S137" s="1292"/>
      <c r="T137" s="64" t="s">
        <v>152</v>
      </c>
      <c r="U137" s="1493"/>
      <c r="V137" s="1295"/>
      <c r="W137" s="1494"/>
      <c r="X137" s="1759"/>
      <c r="Y137" s="1724"/>
      <c r="Z137" s="1724"/>
      <c r="AA137" s="1715"/>
      <c r="AB137" s="1378"/>
      <c r="AC137" s="1378"/>
      <c r="AD137" s="1378"/>
      <c r="AE137" s="1378"/>
      <c r="AF137" s="1378"/>
      <c r="AG137" s="1378"/>
      <c r="AH137" s="1378"/>
      <c r="AI137" s="1378"/>
      <c r="AJ137" s="1378"/>
      <c r="AK137" s="1378"/>
      <c r="AL137" s="1378"/>
      <c r="AM137" s="1378"/>
      <c r="AN137" s="1378"/>
      <c r="AO137" s="1458"/>
    </row>
    <row r="138" spans="1:41" s="1" customFormat="1" ht="71.25" customHeight="1" x14ac:dyDescent="0.25">
      <c r="A138" s="1258"/>
      <c r="B138" s="1319"/>
      <c r="C138" s="1310"/>
      <c r="D138" s="45" t="s">
        <v>255</v>
      </c>
      <c r="E138" s="231">
        <f>SUM(F138:Q138)</f>
        <v>44</v>
      </c>
      <c r="F138" s="83">
        <v>3</v>
      </c>
      <c r="G138" s="83">
        <v>3</v>
      </c>
      <c r="H138" s="83">
        <v>3</v>
      </c>
      <c r="I138" s="83">
        <v>4</v>
      </c>
      <c r="J138" s="83">
        <v>3</v>
      </c>
      <c r="K138" s="83">
        <v>4</v>
      </c>
      <c r="L138" s="83">
        <v>4</v>
      </c>
      <c r="M138" s="83">
        <v>4</v>
      </c>
      <c r="N138" s="83">
        <v>4</v>
      </c>
      <c r="O138" s="83">
        <v>4</v>
      </c>
      <c r="P138" s="83">
        <v>4</v>
      </c>
      <c r="Q138" s="83">
        <v>4</v>
      </c>
      <c r="R138" s="1681"/>
      <c r="S138" s="1382"/>
      <c r="T138" s="1316" t="s">
        <v>203</v>
      </c>
      <c r="U138" s="1493"/>
      <c r="V138" s="1295"/>
      <c r="W138" s="1494"/>
      <c r="X138" s="1759"/>
      <c r="Y138" s="1724"/>
      <c r="Z138" s="1724"/>
      <c r="AA138" s="1715"/>
      <c r="AB138" s="1378"/>
      <c r="AC138" s="1378"/>
      <c r="AD138" s="1378"/>
      <c r="AE138" s="1378"/>
      <c r="AF138" s="1378"/>
      <c r="AG138" s="1378"/>
      <c r="AH138" s="1378"/>
      <c r="AI138" s="1378"/>
      <c r="AJ138" s="1378"/>
      <c r="AK138" s="1378"/>
      <c r="AL138" s="1378"/>
      <c r="AM138" s="1378"/>
      <c r="AN138" s="1378"/>
      <c r="AO138" s="1458"/>
    </row>
    <row r="139" spans="1:41" s="1" customFormat="1" ht="71.25" customHeight="1" thickBot="1" x14ac:dyDescent="0.3">
      <c r="A139" s="1258"/>
      <c r="B139" s="1320"/>
      <c r="C139" s="1310"/>
      <c r="D139" s="63" t="s">
        <v>200</v>
      </c>
      <c r="E139" s="213">
        <f>SUM(F139:Q139)</f>
        <v>16</v>
      </c>
      <c r="F139" s="217">
        <v>1</v>
      </c>
      <c r="G139" s="217">
        <v>1</v>
      </c>
      <c r="H139" s="217">
        <v>1</v>
      </c>
      <c r="I139" s="217">
        <v>1</v>
      </c>
      <c r="J139" s="217">
        <v>1</v>
      </c>
      <c r="K139" s="217">
        <v>2</v>
      </c>
      <c r="L139" s="217">
        <v>1</v>
      </c>
      <c r="M139" s="217">
        <v>2</v>
      </c>
      <c r="N139" s="217">
        <v>2</v>
      </c>
      <c r="O139" s="217">
        <v>2</v>
      </c>
      <c r="P139" s="217">
        <v>1</v>
      </c>
      <c r="Q139" s="217">
        <v>1</v>
      </c>
      <c r="R139" s="1681"/>
      <c r="S139" s="1292"/>
      <c r="T139" s="1317"/>
      <c r="U139" s="1521"/>
      <c r="V139" s="1295"/>
      <c r="W139" s="1687"/>
      <c r="X139" s="1759"/>
      <c r="Y139" s="1724"/>
      <c r="Z139" s="1724"/>
      <c r="AA139" s="1715"/>
      <c r="AB139" s="1378"/>
      <c r="AC139" s="1378"/>
      <c r="AD139" s="1378"/>
      <c r="AE139" s="1378"/>
      <c r="AF139" s="1378"/>
      <c r="AG139" s="1378"/>
      <c r="AH139" s="1378"/>
      <c r="AI139" s="1378"/>
      <c r="AJ139" s="1378"/>
      <c r="AK139" s="1378"/>
      <c r="AL139" s="1378"/>
      <c r="AM139" s="1378"/>
      <c r="AN139" s="1378"/>
      <c r="AO139" s="1459"/>
    </row>
    <row r="140" spans="1:41" s="1" customFormat="1" ht="71.25" customHeight="1" x14ac:dyDescent="0.25">
      <c r="A140" s="1258"/>
      <c r="B140" s="1416" t="s">
        <v>273</v>
      </c>
      <c r="C140" s="1310"/>
      <c r="D140" s="1451" t="s">
        <v>269</v>
      </c>
      <c r="E140" s="1453" t="s">
        <v>270</v>
      </c>
      <c r="F140" s="1455" t="s">
        <v>270</v>
      </c>
      <c r="G140" s="1455" t="s">
        <v>270</v>
      </c>
      <c r="H140" s="1455" t="s">
        <v>270</v>
      </c>
      <c r="I140" s="1455" t="s">
        <v>270</v>
      </c>
      <c r="J140" s="1455" t="s">
        <v>270</v>
      </c>
      <c r="K140" s="1455" t="s">
        <v>270</v>
      </c>
      <c r="L140" s="1455" t="s">
        <v>270</v>
      </c>
      <c r="M140" s="1455" t="s">
        <v>270</v>
      </c>
      <c r="N140" s="1455" t="s">
        <v>270</v>
      </c>
      <c r="O140" s="1455" t="s">
        <v>270</v>
      </c>
      <c r="P140" s="1455" t="s">
        <v>270</v>
      </c>
      <c r="Q140" s="1455" t="s">
        <v>270</v>
      </c>
      <c r="R140" s="1681"/>
      <c r="S140" s="1463" t="s">
        <v>191</v>
      </c>
      <c r="T140" s="1467" t="s">
        <v>146</v>
      </c>
      <c r="U140" s="1490" t="s">
        <v>258</v>
      </c>
      <c r="V140" s="1775" t="s">
        <v>74</v>
      </c>
      <c r="W140" s="1520" t="s">
        <v>236</v>
      </c>
      <c r="X140" s="1682">
        <v>14151.79</v>
      </c>
      <c r="Y140" s="1724">
        <f>+X140*0.12</f>
        <v>1698.2148</v>
      </c>
      <c r="Z140" s="1724">
        <f>+X140+Y140</f>
        <v>15850.004800000001</v>
      </c>
      <c r="AA140" s="1713">
        <v>43580</v>
      </c>
      <c r="AB140" s="1777" t="s">
        <v>781</v>
      </c>
      <c r="AC140" s="1778"/>
      <c r="AD140" s="1472"/>
      <c r="AE140" s="1472"/>
      <c r="AF140" s="1472">
        <f>+X140</f>
        <v>14151.79</v>
      </c>
      <c r="AG140" s="1472"/>
      <c r="AH140" s="1472"/>
      <c r="AI140" s="1472"/>
      <c r="AJ140" s="1472"/>
      <c r="AK140" s="1472"/>
      <c r="AL140" s="1472"/>
      <c r="AM140" s="1472"/>
      <c r="AN140" s="1472"/>
      <c r="AO140" s="1591">
        <f>SUM(AC140:AN141)</f>
        <v>14151.79</v>
      </c>
    </row>
    <row r="141" spans="1:41" s="1" customFormat="1" ht="71.25" customHeight="1" x14ac:dyDescent="0.25">
      <c r="A141" s="1258"/>
      <c r="B141" s="1417"/>
      <c r="C141" s="1310"/>
      <c r="D141" s="1452"/>
      <c r="E141" s="1454"/>
      <c r="F141" s="1456"/>
      <c r="G141" s="1456"/>
      <c r="H141" s="1456"/>
      <c r="I141" s="1456"/>
      <c r="J141" s="1456"/>
      <c r="K141" s="1456"/>
      <c r="L141" s="1456"/>
      <c r="M141" s="1456"/>
      <c r="N141" s="1456"/>
      <c r="O141" s="1456"/>
      <c r="P141" s="1456"/>
      <c r="Q141" s="1456"/>
      <c r="R141" s="1681"/>
      <c r="S141" s="1464"/>
      <c r="T141" s="1468"/>
      <c r="U141" s="1521"/>
      <c r="V141" s="1776"/>
      <c r="W141" s="1687"/>
      <c r="X141" s="1739"/>
      <c r="Y141" s="1724"/>
      <c r="Z141" s="1724"/>
      <c r="AA141" s="1713"/>
      <c r="AB141" s="1778"/>
      <c r="AC141" s="1778"/>
      <c r="AD141" s="1472"/>
      <c r="AE141" s="1472"/>
      <c r="AF141" s="1472"/>
      <c r="AG141" s="1472"/>
      <c r="AH141" s="1472"/>
      <c r="AI141" s="1472"/>
      <c r="AJ141" s="1472"/>
      <c r="AK141" s="1472"/>
      <c r="AL141" s="1472"/>
      <c r="AM141" s="1472"/>
      <c r="AN141" s="1472"/>
      <c r="AO141" s="1592"/>
    </row>
    <row r="142" spans="1:41" s="1" customFormat="1" ht="71.25" customHeight="1" x14ac:dyDescent="0.25">
      <c r="A142" s="1258"/>
      <c r="B142" s="1417"/>
      <c r="C142" s="1310"/>
      <c r="D142" s="886" t="s">
        <v>186</v>
      </c>
      <c r="E142" s="887" t="s">
        <v>271</v>
      </c>
      <c r="F142" s="888" t="s">
        <v>271</v>
      </c>
      <c r="G142" s="888" t="s">
        <v>271</v>
      </c>
      <c r="H142" s="888" t="s">
        <v>271</v>
      </c>
      <c r="I142" s="888" t="s">
        <v>271</v>
      </c>
      <c r="J142" s="888" t="s">
        <v>271</v>
      </c>
      <c r="K142" s="888" t="s">
        <v>271</v>
      </c>
      <c r="L142" s="888" t="s">
        <v>271</v>
      </c>
      <c r="M142" s="888" t="s">
        <v>271</v>
      </c>
      <c r="N142" s="888" t="s">
        <v>271</v>
      </c>
      <c r="O142" s="888" t="s">
        <v>271</v>
      </c>
      <c r="P142" s="888" t="s">
        <v>271</v>
      </c>
      <c r="Q142" s="888" t="s">
        <v>271</v>
      </c>
      <c r="R142" s="1681"/>
      <c r="S142" s="1464"/>
      <c r="T142" s="890" t="s">
        <v>149</v>
      </c>
      <c r="U142" s="1490" t="s">
        <v>259</v>
      </c>
      <c r="V142" s="1775" t="s">
        <v>74</v>
      </c>
      <c r="W142" s="1520" t="s">
        <v>236</v>
      </c>
      <c r="X142" s="1682">
        <v>1500</v>
      </c>
      <c r="Y142" s="1724">
        <f>+X142*0.12</f>
        <v>180</v>
      </c>
      <c r="Z142" s="1724">
        <f>+X142+Y142</f>
        <v>1680</v>
      </c>
      <c r="AA142" s="1713">
        <v>43790</v>
      </c>
      <c r="AB142" s="1777"/>
      <c r="AC142" s="1778"/>
      <c r="AD142" s="1778"/>
      <c r="AE142" s="1778"/>
      <c r="AF142" s="1778"/>
      <c r="AG142" s="1778"/>
      <c r="AH142" s="1778"/>
      <c r="AI142" s="1778"/>
      <c r="AJ142" s="1778"/>
      <c r="AK142" s="1778"/>
      <c r="AL142" s="1778"/>
      <c r="AM142" s="1472">
        <f>+X142</f>
        <v>1500</v>
      </c>
      <c r="AN142" s="1778"/>
      <c r="AO142" s="1591">
        <f>+AM142</f>
        <v>1500</v>
      </c>
    </row>
    <row r="143" spans="1:41" s="1" customFormat="1" ht="71.25" customHeight="1" x14ac:dyDescent="0.25">
      <c r="A143" s="1258"/>
      <c r="B143" s="1449"/>
      <c r="C143" s="1310"/>
      <c r="D143" s="45" t="s">
        <v>187</v>
      </c>
      <c r="E143" s="1059">
        <v>42</v>
      </c>
      <c r="F143" s="1060">
        <v>3</v>
      </c>
      <c r="G143" s="1060">
        <v>4</v>
      </c>
      <c r="H143" s="1060">
        <v>2</v>
      </c>
      <c r="I143" s="1060">
        <v>3</v>
      </c>
      <c r="J143" s="1060">
        <v>3</v>
      </c>
      <c r="K143" s="1060">
        <v>4</v>
      </c>
      <c r="L143" s="1060">
        <v>3</v>
      </c>
      <c r="M143" s="1060">
        <v>4</v>
      </c>
      <c r="N143" s="1060">
        <v>4</v>
      </c>
      <c r="O143" s="1060">
        <v>4</v>
      </c>
      <c r="P143" s="1060">
        <v>3</v>
      </c>
      <c r="Q143" s="1060">
        <v>5</v>
      </c>
      <c r="R143" s="1681"/>
      <c r="S143" s="1465"/>
      <c r="T143" s="270" t="s">
        <v>150</v>
      </c>
      <c r="U143" s="1521"/>
      <c r="V143" s="1776"/>
      <c r="W143" s="1687"/>
      <c r="X143" s="1739"/>
      <c r="Y143" s="1724"/>
      <c r="Z143" s="1724"/>
      <c r="AA143" s="1713"/>
      <c r="AB143" s="1778"/>
      <c r="AC143" s="1778"/>
      <c r="AD143" s="1778"/>
      <c r="AE143" s="1778"/>
      <c r="AF143" s="1778"/>
      <c r="AG143" s="1778"/>
      <c r="AH143" s="1778">
        <f>+X143</f>
        <v>0</v>
      </c>
      <c r="AI143" s="1778"/>
      <c r="AJ143" s="1778"/>
      <c r="AK143" s="1778"/>
      <c r="AL143" s="1778"/>
      <c r="AM143" s="1472"/>
      <c r="AN143" s="1778"/>
      <c r="AO143" s="1592"/>
    </row>
    <row r="144" spans="1:41" s="1" customFormat="1" ht="71.25" customHeight="1" x14ac:dyDescent="0.25">
      <c r="A144" s="1258"/>
      <c r="B144" s="1449"/>
      <c r="C144" s="1310"/>
      <c r="D144" s="45"/>
      <c r="E144" s="1059"/>
      <c r="F144" s="1060"/>
      <c r="G144" s="1060"/>
      <c r="H144" s="1060"/>
      <c r="I144" s="1060"/>
      <c r="J144" s="1060"/>
      <c r="K144" s="1060"/>
      <c r="L144" s="1060"/>
      <c r="M144" s="1060"/>
      <c r="N144" s="1060"/>
      <c r="O144" s="1060"/>
      <c r="P144" s="1060"/>
      <c r="Q144" s="1060"/>
      <c r="R144" s="1681"/>
      <c r="S144" s="1465"/>
      <c r="T144" s="270"/>
      <c r="U144" s="1501" t="s">
        <v>265</v>
      </c>
      <c r="V144" s="1771" t="s">
        <v>65</v>
      </c>
      <c r="W144" s="1500" t="s">
        <v>250</v>
      </c>
      <c r="X144" s="1722">
        <v>30000</v>
      </c>
      <c r="Y144" s="1542">
        <f>+X144*0.12</f>
        <v>3600</v>
      </c>
      <c r="Z144" s="1542">
        <f>+X144+Y144</f>
        <v>33600</v>
      </c>
      <c r="AA144" s="1774" t="s">
        <v>742</v>
      </c>
      <c r="AB144" s="1414"/>
      <c r="AC144" s="1414"/>
      <c r="AD144" s="1414"/>
      <c r="AE144" s="1414"/>
      <c r="AF144" s="1414">
        <f>+X144</f>
        <v>30000</v>
      </c>
      <c r="AG144" s="1414"/>
      <c r="AH144" s="1414"/>
      <c r="AI144" s="1414"/>
      <c r="AJ144" s="1414"/>
      <c r="AK144" s="1414"/>
      <c r="AL144" s="1414"/>
      <c r="AM144" s="1414"/>
      <c r="AN144" s="1414"/>
      <c r="AO144" s="1629">
        <f>SUM(AC144:AN145)</f>
        <v>30000</v>
      </c>
    </row>
    <row r="145" spans="1:41" s="1" customFormat="1" ht="71.25" customHeight="1" x14ac:dyDescent="0.25">
      <c r="A145" s="1258"/>
      <c r="B145" s="1449"/>
      <c r="C145" s="1310"/>
      <c r="D145" s="1452" t="s">
        <v>272</v>
      </c>
      <c r="E145" s="1471">
        <v>34</v>
      </c>
      <c r="F145" s="1469">
        <v>4</v>
      </c>
      <c r="G145" s="1469">
        <v>5</v>
      </c>
      <c r="H145" s="1469">
        <v>2</v>
      </c>
      <c r="I145" s="1469">
        <v>4</v>
      </c>
      <c r="J145" s="1469">
        <v>2</v>
      </c>
      <c r="K145" s="1469">
        <v>2</v>
      </c>
      <c r="L145" s="1469">
        <v>3</v>
      </c>
      <c r="M145" s="1469">
        <v>3</v>
      </c>
      <c r="N145" s="1469">
        <v>3</v>
      </c>
      <c r="O145" s="1469">
        <v>2</v>
      </c>
      <c r="P145" s="1469">
        <v>2</v>
      </c>
      <c r="Q145" s="1469">
        <v>2</v>
      </c>
      <c r="R145" s="1681"/>
      <c r="S145" s="1465"/>
      <c r="T145" s="1316" t="s">
        <v>275</v>
      </c>
      <c r="U145" s="1497"/>
      <c r="V145" s="1772"/>
      <c r="W145" s="1687"/>
      <c r="X145" s="1773"/>
      <c r="Y145" s="1542"/>
      <c r="Z145" s="1542"/>
      <c r="AA145" s="1720"/>
      <c r="AB145" s="1378"/>
      <c r="AC145" s="1378"/>
      <c r="AD145" s="1378"/>
      <c r="AE145" s="1378"/>
      <c r="AF145" s="1378"/>
      <c r="AG145" s="1378"/>
      <c r="AH145" s="1378"/>
      <c r="AI145" s="1378"/>
      <c r="AJ145" s="1378"/>
      <c r="AK145" s="1378"/>
      <c r="AL145" s="1378"/>
      <c r="AM145" s="1378"/>
      <c r="AN145" s="1378"/>
      <c r="AO145" s="1459"/>
    </row>
    <row r="146" spans="1:41" s="1" customFormat="1" ht="71.25" customHeight="1" x14ac:dyDescent="0.25">
      <c r="A146" s="1258"/>
      <c r="B146" s="1417"/>
      <c r="C146" s="1310"/>
      <c r="D146" s="1452"/>
      <c r="E146" s="1454"/>
      <c r="F146" s="1456"/>
      <c r="G146" s="1456"/>
      <c r="H146" s="1456"/>
      <c r="I146" s="1456"/>
      <c r="J146" s="1456"/>
      <c r="K146" s="1456"/>
      <c r="L146" s="1456"/>
      <c r="M146" s="1456"/>
      <c r="N146" s="1456"/>
      <c r="O146" s="1456"/>
      <c r="P146" s="1456"/>
      <c r="Q146" s="1456"/>
      <c r="R146" s="1681"/>
      <c r="S146" s="1466"/>
      <c r="T146" s="1889"/>
      <c r="U146" s="1501" t="s">
        <v>814</v>
      </c>
      <c r="V146" s="1775" t="s">
        <v>60</v>
      </c>
      <c r="W146" s="1500" t="s">
        <v>699</v>
      </c>
      <c r="X146" s="1682">
        <v>1000</v>
      </c>
      <c r="Y146" s="1729">
        <f>+X146*0.12</f>
        <v>120</v>
      </c>
      <c r="Z146" s="1729">
        <f>+X146+Y146</f>
        <v>1120</v>
      </c>
      <c r="AA146" s="1781" t="s">
        <v>742</v>
      </c>
      <c r="AB146" s="1783"/>
      <c r="AC146" s="1472"/>
      <c r="AD146" s="1472">
        <f>+X146</f>
        <v>1000</v>
      </c>
      <c r="AE146" s="1472"/>
      <c r="AF146" s="1472"/>
      <c r="AG146" s="1472"/>
      <c r="AH146" s="1472"/>
      <c r="AI146" s="1472"/>
      <c r="AJ146" s="1472"/>
      <c r="AK146" s="1472"/>
      <c r="AL146" s="1472"/>
      <c r="AM146" s="1472"/>
      <c r="AN146" s="1472"/>
      <c r="AO146" s="1591">
        <f>SUM(AC146:AN147)</f>
        <v>1000</v>
      </c>
    </row>
    <row r="147" spans="1:41" s="1" customFormat="1" ht="71.25" customHeight="1" x14ac:dyDescent="0.25">
      <c r="A147" s="1258"/>
      <c r="B147" s="1417"/>
      <c r="C147" s="1310"/>
      <c r="D147" s="1452" t="s">
        <v>240</v>
      </c>
      <c r="E147" s="1454">
        <v>2</v>
      </c>
      <c r="F147" s="1454"/>
      <c r="G147" s="1454"/>
      <c r="H147" s="1454"/>
      <c r="I147" s="1454"/>
      <c r="J147" s="1454"/>
      <c r="K147" s="1456"/>
      <c r="L147" s="1456">
        <v>1</v>
      </c>
      <c r="M147" s="1456"/>
      <c r="N147" s="1456"/>
      <c r="O147" s="1456"/>
      <c r="P147" s="1456"/>
      <c r="Q147" s="1456">
        <v>1</v>
      </c>
      <c r="R147" s="1681"/>
      <c r="S147" s="1464"/>
      <c r="T147" s="1384" t="s">
        <v>152</v>
      </c>
      <c r="U147" s="1497"/>
      <c r="V147" s="1779"/>
      <c r="W147" s="1687"/>
      <c r="X147" s="1780"/>
      <c r="Y147" s="1729"/>
      <c r="Z147" s="1729"/>
      <c r="AA147" s="1782"/>
      <c r="AB147" s="1784"/>
      <c r="AC147" s="1378"/>
      <c r="AD147" s="1378"/>
      <c r="AE147" s="1378"/>
      <c r="AF147" s="1378"/>
      <c r="AG147" s="1378"/>
      <c r="AH147" s="1378"/>
      <c r="AI147" s="1378"/>
      <c r="AJ147" s="1378"/>
      <c r="AK147" s="1378"/>
      <c r="AL147" s="1378"/>
      <c r="AM147" s="1378"/>
      <c r="AN147" s="1378"/>
      <c r="AO147" s="1459"/>
    </row>
    <row r="148" spans="1:41" s="1" customFormat="1" ht="71.25" customHeight="1" x14ac:dyDescent="0.25">
      <c r="A148" s="1258"/>
      <c r="B148" s="1417"/>
      <c r="C148" s="1310"/>
      <c r="D148" s="1452"/>
      <c r="E148" s="1454"/>
      <c r="F148" s="1454"/>
      <c r="G148" s="1454"/>
      <c r="H148" s="1454"/>
      <c r="I148" s="1454"/>
      <c r="J148" s="1454"/>
      <c r="K148" s="1456"/>
      <c r="L148" s="1456"/>
      <c r="M148" s="1456"/>
      <c r="N148" s="1456"/>
      <c r="O148" s="1456"/>
      <c r="P148" s="1456"/>
      <c r="Q148" s="1456"/>
      <c r="R148" s="1681"/>
      <c r="S148" s="1464"/>
      <c r="T148" s="1468"/>
      <c r="U148" s="1490" t="s">
        <v>267</v>
      </c>
      <c r="V148" s="1342" t="s">
        <v>156</v>
      </c>
      <c r="W148" s="1520" t="s">
        <v>157</v>
      </c>
      <c r="X148" s="1682">
        <v>10200</v>
      </c>
      <c r="Y148" s="1785">
        <f>+X148*0.12</f>
        <v>1224</v>
      </c>
      <c r="Z148" s="1785">
        <f>+X148+Y148</f>
        <v>11424</v>
      </c>
      <c r="AA148" s="1713">
        <v>44128</v>
      </c>
      <c r="AB148" s="1464"/>
      <c r="AC148" s="1464"/>
      <c r="AD148" s="1464"/>
      <c r="AE148" s="1464"/>
      <c r="AF148" s="1464"/>
      <c r="AG148" s="1464"/>
      <c r="AH148" s="1464"/>
      <c r="AI148" s="1464"/>
      <c r="AJ148" s="1464"/>
      <c r="AK148" s="1464"/>
      <c r="AL148" s="1769">
        <f>+X148</f>
        <v>10200</v>
      </c>
      <c r="AM148" s="1464"/>
      <c r="AN148" s="1464"/>
      <c r="AO148" s="1591">
        <f t="shared" si="39"/>
        <v>10200</v>
      </c>
    </row>
    <row r="149" spans="1:41" s="1" customFormat="1" ht="54" customHeight="1" thickBot="1" x14ac:dyDescent="0.3">
      <c r="A149" s="1258"/>
      <c r="B149" s="1450"/>
      <c r="C149" s="1310"/>
      <c r="D149" s="96" t="s">
        <v>200</v>
      </c>
      <c r="E149" s="229">
        <v>28</v>
      </c>
      <c r="F149" s="85">
        <v>2</v>
      </c>
      <c r="G149" s="85">
        <v>2</v>
      </c>
      <c r="H149" s="85">
        <v>3</v>
      </c>
      <c r="I149" s="85">
        <v>2</v>
      </c>
      <c r="J149" s="85">
        <v>2</v>
      </c>
      <c r="K149" s="85">
        <v>3</v>
      </c>
      <c r="L149" s="85">
        <v>2</v>
      </c>
      <c r="M149" s="85">
        <v>2</v>
      </c>
      <c r="N149" s="85">
        <v>3</v>
      </c>
      <c r="O149" s="85">
        <v>2</v>
      </c>
      <c r="P149" s="85">
        <v>2</v>
      </c>
      <c r="Q149" s="85">
        <v>3</v>
      </c>
      <c r="R149" s="1681"/>
      <c r="S149" s="1385"/>
      <c r="T149" s="305" t="s">
        <v>203</v>
      </c>
      <c r="U149" s="1521"/>
      <c r="V149" s="1295"/>
      <c r="W149" s="1687"/>
      <c r="X149" s="1759"/>
      <c r="Y149" s="1785"/>
      <c r="Z149" s="1785"/>
      <c r="AA149" s="1715"/>
      <c r="AB149" s="1375"/>
      <c r="AC149" s="1375"/>
      <c r="AD149" s="1375"/>
      <c r="AE149" s="1375">
        <f>+X149</f>
        <v>0</v>
      </c>
      <c r="AF149" s="1375"/>
      <c r="AG149" s="1375"/>
      <c r="AH149" s="1375"/>
      <c r="AI149" s="1375"/>
      <c r="AJ149" s="1375"/>
      <c r="AK149" s="1375"/>
      <c r="AL149" s="1770"/>
      <c r="AM149" s="1375"/>
      <c r="AN149" s="1375"/>
      <c r="AO149" s="1459"/>
    </row>
    <row r="150" spans="1:41" s="1" customFormat="1" ht="91.5" customHeight="1" x14ac:dyDescent="0.25">
      <c r="A150" s="1258"/>
      <c r="B150" s="1416" t="s">
        <v>290</v>
      </c>
      <c r="C150" s="1310"/>
      <c r="D150" s="67" t="s">
        <v>282</v>
      </c>
      <c r="E150" s="98">
        <v>3240</v>
      </c>
      <c r="F150" s="94">
        <v>280</v>
      </c>
      <c r="G150" s="94">
        <v>250</v>
      </c>
      <c r="H150" s="94">
        <v>300</v>
      </c>
      <c r="I150" s="94">
        <v>260</v>
      </c>
      <c r="J150" s="94">
        <v>320</v>
      </c>
      <c r="K150" s="94">
        <v>320</v>
      </c>
      <c r="L150" s="94">
        <v>280</v>
      </c>
      <c r="M150" s="94">
        <v>270</v>
      </c>
      <c r="N150" s="94">
        <v>250</v>
      </c>
      <c r="O150" s="94">
        <v>240</v>
      </c>
      <c r="P150" s="94">
        <v>250</v>
      </c>
      <c r="Q150" s="94">
        <v>220</v>
      </c>
      <c r="R150" s="1681"/>
      <c r="S150" s="1463" t="s">
        <v>191</v>
      </c>
      <c r="T150" s="995" t="s">
        <v>291</v>
      </c>
      <c r="U150" s="909" t="s">
        <v>276</v>
      </c>
      <c r="V150" s="884" t="s">
        <v>60</v>
      </c>
      <c r="W150" s="1171" t="s">
        <v>699</v>
      </c>
      <c r="X150" s="437">
        <v>6141.96</v>
      </c>
      <c r="Y150" s="102">
        <f>+X150*0.12</f>
        <v>737.03520000000003</v>
      </c>
      <c r="Z150" s="102">
        <f>+X150+Y150</f>
        <v>6878.9952000000003</v>
      </c>
      <c r="AA150" s="1098">
        <v>43971</v>
      </c>
      <c r="AB150" s="36"/>
      <c r="AC150" s="36"/>
      <c r="AD150" s="36"/>
      <c r="AE150" s="36"/>
      <c r="AF150" s="36"/>
      <c r="AG150" s="36">
        <f>+X150</f>
        <v>6141.96</v>
      </c>
      <c r="AH150" s="36"/>
      <c r="AI150" s="36"/>
      <c r="AJ150" s="36"/>
      <c r="AK150" s="36"/>
      <c r="AL150" s="36"/>
      <c r="AM150" s="36"/>
      <c r="AN150" s="36"/>
      <c r="AO150" s="19">
        <f t="shared" si="39"/>
        <v>6141.96</v>
      </c>
    </row>
    <row r="151" spans="1:41" s="1" customFormat="1" ht="91.5" hidden="1" customHeight="1" x14ac:dyDescent="0.25">
      <c r="A151" s="1258"/>
      <c r="B151" s="1417"/>
      <c r="C151" s="1310"/>
      <c r="D151" s="45" t="s">
        <v>283</v>
      </c>
      <c r="E151" s="97">
        <v>30</v>
      </c>
      <c r="F151" s="84">
        <v>2</v>
      </c>
      <c r="G151" s="84">
        <v>3</v>
      </c>
      <c r="H151" s="84">
        <v>3</v>
      </c>
      <c r="I151" s="84">
        <v>2</v>
      </c>
      <c r="J151" s="84">
        <v>4</v>
      </c>
      <c r="K151" s="84">
        <v>3</v>
      </c>
      <c r="L151" s="84">
        <v>2</v>
      </c>
      <c r="M151" s="84">
        <v>2</v>
      </c>
      <c r="N151" s="84">
        <v>3</v>
      </c>
      <c r="O151" s="84">
        <v>2</v>
      </c>
      <c r="P151" s="84">
        <v>3</v>
      </c>
      <c r="Q151" s="84">
        <v>1</v>
      </c>
      <c r="R151" s="1681"/>
      <c r="S151" s="1464"/>
      <c r="T151" s="21" t="s">
        <v>292</v>
      </c>
      <c r="U151" s="471" t="s">
        <v>743</v>
      </c>
      <c r="V151" s="1022" t="s">
        <v>74</v>
      </c>
      <c r="W151" s="1058" t="s">
        <v>236</v>
      </c>
      <c r="X151" s="1087">
        <v>14800</v>
      </c>
      <c r="Y151" s="573">
        <f>+X151*0.12</f>
        <v>1776</v>
      </c>
      <c r="Z151" s="573">
        <f>+X151+Y151</f>
        <v>16576</v>
      </c>
      <c r="AA151" s="1143">
        <v>43811</v>
      </c>
      <c r="AB151" s="1051" t="s">
        <v>783</v>
      </c>
      <c r="AC151" s="1023"/>
      <c r="AD151" s="1023"/>
      <c r="AE151" s="1023"/>
      <c r="AF151" s="1023"/>
      <c r="AG151" s="1023"/>
      <c r="AH151" s="1023"/>
      <c r="AI151" s="1023"/>
      <c r="AJ151" s="1023"/>
      <c r="AK151" s="1023">
        <f>+X151</f>
        <v>14800</v>
      </c>
      <c r="AL151" s="1023"/>
      <c r="AM151" s="1023"/>
      <c r="AN151" s="1024"/>
      <c r="AO151" s="19">
        <f>SUM(AC151:AN151)</f>
        <v>14800</v>
      </c>
    </row>
    <row r="152" spans="1:41" s="1" customFormat="1" ht="64.5" customHeight="1" x14ac:dyDescent="0.25">
      <c r="A152" s="1258"/>
      <c r="B152" s="1417"/>
      <c r="C152" s="1310"/>
      <c r="D152" s="45" t="s">
        <v>284</v>
      </c>
      <c r="E152" s="97">
        <v>3</v>
      </c>
      <c r="F152" s="84">
        <v>0</v>
      </c>
      <c r="G152" s="84">
        <v>0</v>
      </c>
      <c r="H152" s="84">
        <v>0</v>
      </c>
      <c r="I152" s="84">
        <v>1</v>
      </c>
      <c r="J152" s="84">
        <v>0</v>
      </c>
      <c r="K152" s="84">
        <v>0</v>
      </c>
      <c r="L152" s="84">
        <v>0</v>
      </c>
      <c r="M152" s="84">
        <v>1</v>
      </c>
      <c r="N152" s="84">
        <v>0</v>
      </c>
      <c r="O152" s="84">
        <v>0</v>
      </c>
      <c r="P152" s="84">
        <v>1</v>
      </c>
      <c r="Q152" s="84">
        <v>0</v>
      </c>
      <c r="R152" s="1681"/>
      <c r="S152" s="1464"/>
      <c r="T152" s="21" t="s">
        <v>152</v>
      </c>
      <c r="U152" s="909" t="s">
        <v>277</v>
      </c>
      <c r="V152" s="884" t="s">
        <v>156</v>
      </c>
      <c r="W152" s="904" t="s">
        <v>248</v>
      </c>
      <c r="X152" s="437">
        <v>9642.9599999999991</v>
      </c>
      <c r="Y152" s="324">
        <f>+X152*0.12</f>
        <v>1157.1551999999999</v>
      </c>
      <c r="Z152" s="324">
        <f>+X152+Y152</f>
        <v>10800.115199999998</v>
      </c>
      <c r="AA152" s="1098">
        <v>44137</v>
      </c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>
        <f>+X152</f>
        <v>9642.9599999999991</v>
      </c>
      <c r="AN152" s="36"/>
      <c r="AO152" s="19">
        <f t="shared" si="39"/>
        <v>9642.9599999999991</v>
      </c>
    </row>
    <row r="153" spans="1:41" s="1" customFormat="1" ht="91.5" customHeight="1" x14ac:dyDescent="0.25">
      <c r="A153" s="1258"/>
      <c r="B153" s="1417"/>
      <c r="C153" s="1310"/>
      <c r="D153" s="45" t="s">
        <v>285</v>
      </c>
      <c r="E153" s="227">
        <v>53</v>
      </c>
      <c r="F153" s="84">
        <v>6</v>
      </c>
      <c r="G153" s="84">
        <v>5</v>
      </c>
      <c r="H153" s="84">
        <v>5</v>
      </c>
      <c r="I153" s="84">
        <v>4</v>
      </c>
      <c r="J153" s="84">
        <v>3</v>
      </c>
      <c r="K153" s="84">
        <v>5</v>
      </c>
      <c r="L153" s="84">
        <v>3</v>
      </c>
      <c r="M153" s="84">
        <v>5</v>
      </c>
      <c r="N153" s="84">
        <v>4</v>
      </c>
      <c r="O153" s="84">
        <v>6</v>
      </c>
      <c r="P153" s="84">
        <v>4</v>
      </c>
      <c r="Q153" s="84">
        <v>3</v>
      </c>
      <c r="R153" s="1681"/>
      <c r="S153" s="1464"/>
      <c r="T153" s="230" t="s">
        <v>150</v>
      </c>
      <c r="U153" s="1490" t="s">
        <v>278</v>
      </c>
      <c r="V153" s="1521" t="s">
        <v>74</v>
      </c>
      <c r="W153" s="1520" t="s">
        <v>236</v>
      </c>
      <c r="X153" s="1732">
        <v>900</v>
      </c>
      <c r="Y153" s="1724">
        <f>+X153*0.12</f>
        <v>108</v>
      </c>
      <c r="Z153" s="1724">
        <f>+X153+Y153</f>
        <v>1008</v>
      </c>
      <c r="AA153" s="1714">
        <v>43957</v>
      </c>
      <c r="AB153" s="1768"/>
      <c r="AC153" s="1379"/>
      <c r="AD153" s="1379"/>
      <c r="AE153" s="1379"/>
      <c r="AF153" s="1379"/>
      <c r="AG153" s="1379">
        <f>+X153</f>
        <v>900</v>
      </c>
      <c r="AH153" s="1379"/>
      <c r="AI153" s="1379"/>
      <c r="AJ153" s="1379"/>
      <c r="AK153" s="1379"/>
      <c r="AL153" s="1379"/>
      <c r="AM153" s="1379"/>
      <c r="AN153" s="1379"/>
      <c r="AO153" s="1591">
        <f>SUM(AC153:AN154)</f>
        <v>900</v>
      </c>
    </row>
    <row r="154" spans="1:41" s="1" customFormat="1" ht="46.5" customHeight="1" x14ac:dyDescent="0.25">
      <c r="A154" s="1258"/>
      <c r="B154" s="1417"/>
      <c r="C154" s="1310"/>
      <c r="D154" s="45" t="s">
        <v>286</v>
      </c>
      <c r="E154" s="227">
        <v>23</v>
      </c>
      <c r="F154" s="84">
        <v>2</v>
      </c>
      <c r="G154" s="84">
        <v>1</v>
      </c>
      <c r="H154" s="84">
        <v>2</v>
      </c>
      <c r="I154" s="84">
        <v>3</v>
      </c>
      <c r="J154" s="84">
        <v>2</v>
      </c>
      <c r="K154" s="84">
        <v>1</v>
      </c>
      <c r="L154" s="84">
        <v>3</v>
      </c>
      <c r="M154" s="84">
        <v>2</v>
      </c>
      <c r="N154" s="84">
        <v>2</v>
      </c>
      <c r="O154" s="84">
        <v>1</v>
      </c>
      <c r="P154" s="84">
        <v>3</v>
      </c>
      <c r="Q154" s="84">
        <v>1</v>
      </c>
      <c r="R154" s="1681"/>
      <c r="S154" s="1464"/>
      <c r="T154" s="230" t="s">
        <v>294</v>
      </c>
      <c r="U154" s="1521"/>
      <c r="V154" s="1294"/>
      <c r="W154" s="1687"/>
      <c r="X154" s="1744"/>
      <c r="Y154" s="1724"/>
      <c r="Z154" s="1724"/>
      <c r="AA154" s="1723"/>
      <c r="AB154" s="1414"/>
      <c r="AC154" s="1414"/>
      <c r="AD154" s="1414"/>
      <c r="AE154" s="1414"/>
      <c r="AF154" s="1414"/>
      <c r="AG154" s="1414"/>
      <c r="AH154" s="1414"/>
      <c r="AI154" s="1414"/>
      <c r="AJ154" s="1414"/>
      <c r="AK154" s="1414"/>
      <c r="AL154" s="1414"/>
      <c r="AM154" s="1414"/>
      <c r="AN154" s="1414"/>
      <c r="AO154" s="1592"/>
    </row>
    <row r="155" spans="1:41" s="1" customFormat="1" ht="63" customHeight="1" x14ac:dyDescent="0.25">
      <c r="A155" s="1258"/>
      <c r="B155" s="1449"/>
      <c r="C155" s="1310"/>
      <c r="D155" s="45" t="s">
        <v>287</v>
      </c>
      <c r="E155" s="215">
        <v>42</v>
      </c>
      <c r="F155" s="223">
        <v>3</v>
      </c>
      <c r="G155" s="223">
        <v>4</v>
      </c>
      <c r="H155" s="223">
        <v>5</v>
      </c>
      <c r="I155" s="223">
        <v>3</v>
      </c>
      <c r="J155" s="223">
        <v>4</v>
      </c>
      <c r="K155" s="223">
        <v>6</v>
      </c>
      <c r="L155" s="223">
        <v>4</v>
      </c>
      <c r="M155" s="223">
        <v>4</v>
      </c>
      <c r="N155" s="223">
        <v>3</v>
      </c>
      <c r="O155" s="223">
        <v>2</v>
      </c>
      <c r="P155" s="223">
        <v>2</v>
      </c>
      <c r="Q155" s="223">
        <v>2</v>
      </c>
      <c r="R155" s="1681"/>
      <c r="S155" s="1465"/>
      <c r="T155" s="111" t="s">
        <v>293</v>
      </c>
      <c r="U155" s="1490" t="s">
        <v>793</v>
      </c>
      <c r="V155" s="1342" t="s">
        <v>156</v>
      </c>
      <c r="W155" s="1520" t="s">
        <v>248</v>
      </c>
      <c r="X155" s="1682">
        <v>20357.14</v>
      </c>
      <c r="Y155" s="1724">
        <f>+X155*0.12</f>
        <v>2442.8568</v>
      </c>
      <c r="Z155" s="1724">
        <f>+X155+Y155</f>
        <v>22799.996800000001</v>
      </c>
      <c r="AA155" s="1713">
        <v>44081</v>
      </c>
      <c r="AB155" s="1472"/>
      <c r="AC155" s="1472"/>
      <c r="AD155" s="1472"/>
      <c r="AE155" s="1472"/>
      <c r="AF155" s="1472"/>
      <c r="AG155" s="1472"/>
      <c r="AH155" s="1472"/>
      <c r="AI155" s="1472"/>
      <c r="AJ155" s="1472"/>
      <c r="AK155" s="1472">
        <f>+X155</f>
        <v>20357.14</v>
      </c>
      <c r="AL155" s="1472"/>
      <c r="AM155" s="1472"/>
      <c r="AN155" s="1472"/>
      <c r="AO155" s="1591">
        <f>SUM(AC155:AN156)</f>
        <v>20357.14</v>
      </c>
    </row>
    <row r="156" spans="1:41" s="1" customFormat="1" ht="63" customHeight="1" thickBot="1" x14ac:dyDescent="0.3">
      <c r="A156" s="1258"/>
      <c r="B156" s="1417"/>
      <c r="C156" s="1310"/>
      <c r="D156" s="45" t="s">
        <v>296</v>
      </c>
      <c r="E156" s="97">
        <v>18</v>
      </c>
      <c r="F156" s="84">
        <v>1</v>
      </c>
      <c r="G156" s="84">
        <v>2</v>
      </c>
      <c r="H156" s="84">
        <v>2</v>
      </c>
      <c r="I156" s="84">
        <v>1</v>
      </c>
      <c r="J156" s="84">
        <v>1</v>
      </c>
      <c r="K156" s="84">
        <v>2</v>
      </c>
      <c r="L156" s="84">
        <v>1</v>
      </c>
      <c r="M156" s="84">
        <v>2</v>
      </c>
      <c r="N156" s="84">
        <v>2</v>
      </c>
      <c r="O156" s="84">
        <v>1</v>
      </c>
      <c r="P156" s="84">
        <v>2</v>
      </c>
      <c r="Q156" s="84">
        <v>1</v>
      </c>
      <c r="R156" s="1681"/>
      <c r="S156" s="1464"/>
      <c r="T156" s="270" t="s">
        <v>203</v>
      </c>
      <c r="U156" s="1521"/>
      <c r="V156" s="1295"/>
      <c r="W156" s="1687"/>
      <c r="X156" s="1759"/>
      <c r="Y156" s="1724"/>
      <c r="Z156" s="1724"/>
      <c r="AA156" s="1715"/>
      <c r="AB156" s="1378"/>
      <c r="AC156" s="1378"/>
      <c r="AD156" s="1378"/>
      <c r="AE156" s="1378">
        <f>+X156</f>
        <v>0</v>
      </c>
      <c r="AF156" s="1378"/>
      <c r="AG156" s="1378"/>
      <c r="AH156" s="1378"/>
      <c r="AI156" s="1378"/>
      <c r="AJ156" s="1378"/>
      <c r="AK156" s="1378"/>
      <c r="AL156" s="1378"/>
      <c r="AM156" s="1378"/>
      <c r="AN156" s="1378"/>
      <c r="AO156" s="1592"/>
    </row>
    <row r="157" spans="1:41" s="1" customFormat="1" ht="78" customHeight="1" x14ac:dyDescent="0.25">
      <c r="A157" s="1258"/>
      <c r="B157" s="1483" t="s">
        <v>318</v>
      </c>
      <c r="C157" s="1310"/>
      <c r="D157" s="857" t="s">
        <v>313</v>
      </c>
      <c r="E157" s="863" t="s">
        <v>314</v>
      </c>
      <c r="F157" s="864" t="s">
        <v>314</v>
      </c>
      <c r="G157" s="864" t="s">
        <v>314</v>
      </c>
      <c r="H157" s="864" t="s">
        <v>314</v>
      </c>
      <c r="I157" s="864" t="s">
        <v>314</v>
      </c>
      <c r="J157" s="864" t="s">
        <v>314</v>
      </c>
      <c r="K157" s="864" t="s">
        <v>314</v>
      </c>
      <c r="L157" s="864" t="s">
        <v>314</v>
      </c>
      <c r="M157" s="864" t="s">
        <v>314</v>
      </c>
      <c r="N157" s="864" t="s">
        <v>314</v>
      </c>
      <c r="O157" s="864" t="s">
        <v>314</v>
      </c>
      <c r="P157" s="864" t="s">
        <v>314</v>
      </c>
      <c r="Q157" s="864" t="s">
        <v>314</v>
      </c>
      <c r="R157" s="1681"/>
      <c r="S157" s="1492" t="s">
        <v>191</v>
      </c>
      <c r="T157" s="996" t="s">
        <v>146</v>
      </c>
      <c r="U157" s="1490" t="s">
        <v>298</v>
      </c>
      <c r="V157" s="1490" t="s">
        <v>156</v>
      </c>
      <c r="W157" s="1520" t="s">
        <v>248</v>
      </c>
      <c r="X157" s="1350">
        <v>8700</v>
      </c>
      <c r="Y157" s="1688">
        <f>+X157*0.12</f>
        <v>1044</v>
      </c>
      <c r="Z157" s="1688">
        <f>+X157+Y157</f>
        <v>9744</v>
      </c>
      <c r="AA157" s="1691">
        <v>44145</v>
      </c>
      <c r="AB157" s="1694"/>
      <c r="AC157" s="1694"/>
      <c r="AD157" s="1697"/>
      <c r="AE157" s="1697"/>
      <c r="AF157" s="1697"/>
      <c r="AG157" s="1697"/>
      <c r="AH157" s="1694"/>
      <c r="AI157" s="1414"/>
      <c r="AJ157" s="1414"/>
      <c r="AK157" s="1414"/>
      <c r="AL157" s="1414"/>
      <c r="AM157" s="1414">
        <f>+X157</f>
        <v>8700</v>
      </c>
      <c r="AN157" s="1414"/>
      <c r="AO157" s="1629">
        <f t="shared" ref="AO157:AO163" si="40">+AB157+AD157+AE157+AF157+AG157+AH157+AI157++AJ157+AK157+AL157+AM157+AN157</f>
        <v>8700</v>
      </c>
    </row>
    <row r="158" spans="1:41" s="1" customFormat="1" ht="63" customHeight="1" x14ac:dyDescent="0.25">
      <c r="A158" s="1258"/>
      <c r="B158" s="1484"/>
      <c r="C158" s="1310"/>
      <c r="D158" s="856" t="s">
        <v>186</v>
      </c>
      <c r="E158" s="860" t="s">
        <v>315</v>
      </c>
      <c r="F158" s="862" t="s">
        <v>315</v>
      </c>
      <c r="G158" s="862" t="s">
        <v>315</v>
      </c>
      <c r="H158" s="862" t="s">
        <v>315</v>
      </c>
      <c r="I158" s="862" t="s">
        <v>315</v>
      </c>
      <c r="J158" s="862" t="s">
        <v>315</v>
      </c>
      <c r="K158" s="862" t="s">
        <v>315</v>
      </c>
      <c r="L158" s="862" t="s">
        <v>315</v>
      </c>
      <c r="M158" s="862" t="s">
        <v>315</v>
      </c>
      <c r="N158" s="862" t="s">
        <v>315</v>
      </c>
      <c r="O158" s="862" t="s">
        <v>315</v>
      </c>
      <c r="P158" s="862" t="s">
        <v>315</v>
      </c>
      <c r="Q158" s="862" t="s">
        <v>315</v>
      </c>
      <c r="R158" s="1681"/>
      <c r="S158" s="1493"/>
      <c r="T158" s="847" t="s">
        <v>149</v>
      </c>
      <c r="U158" s="1493"/>
      <c r="V158" s="1493"/>
      <c r="W158" s="1494"/>
      <c r="X158" s="1423"/>
      <c r="Y158" s="1689"/>
      <c r="Z158" s="1689"/>
      <c r="AA158" s="1692"/>
      <c r="AB158" s="1695"/>
      <c r="AC158" s="1695"/>
      <c r="AD158" s="1698"/>
      <c r="AE158" s="1698"/>
      <c r="AF158" s="1698"/>
      <c r="AG158" s="1698"/>
      <c r="AH158" s="1695"/>
      <c r="AI158" s="1378"/>
      <c r="AJ158" s="1378"/>
      <c r="AK158" s="1378"/>
      <c r="AL158" s="1378"/>
      <c r="AM158" s="1378">
        <f>+X157</f>
        <v>8700</v>
      </c>
      <c r="AN158" s="1378"/>
      <c r="AO158" s="1458"/>
    </row>
    <row r="159" spans="1:41" s="1" customFormat="1" ht="70.5" customHeight="1" x14ac:dyDescent="0.25">
      <c r="A159" s="1258"/>
      <c r="B159" s="1485"/>
      <c r="C159" s="1310"/>
      <c r="D159" s="856" t="s">
        <v>316</v>
      </c>
      <c r="E159" s="851">
        <v>51</v>
      </c>
      <c r="F159" s="855">
        <v>6</v>
      </c>
      <c r="G159" s="855">
        <v>3</v>
      </c>
      <c r="H159" s="855">
        <v>4</v>
      </c>
      <c r="I159" s="855">
        <v>5</v>
      </c>
      <c r="J159" s="855">
        <v>4</v>
      </c>
      <c r="K159" s="855">
        <v>5</v>
      </c>
      <c r="L159" s="855">
        <v>4</v>
      </c>
      <c r="M159" s="855">
        <v>5</v>
      </c>
      <c r="N159" s="855">
        <v>3</v>
      </c>
      <c r="O159" s="855">
        <v>4</v>
      </c>
      <c r="P159" s="855">
        <v>5</v>
      </c>
      <c r="Q159" s="855">
        <v>3</v>
      </c>
      <c r="R159" s="1681"/>
      <c r="S159" s="1494"/>
      <c r="T159" s="854" t="s">
        <v>150</v>
      </c>
      <c r="U159" s="1521"/>
      <c r="V159" s="1521"/>
      <c r="W159" s="1687"/>
      <c r="X159" s="1351"/>
      <c r="Y159" s="1690"/>
      <c r="Z159" s="1690"/>
      <c r="AA159" s="1693"/>
      <c r="AB159" s="1696"/>
      <c r="AC159" s="1696"/>
      <c r="AD159" s="1699"/>
      <c r="AE159" s="1699"/>
      <c r="AF159" s="1699">
        <f>+X159</f>
        <v>0</v>
      </c>
      <c r="AG159" s="1699"/>
      <c r="AH159" s="1696"/>
      <c r="AI159" s="1379"/>
      <c r="AJ159" s="1379"/>
      <c r="AK159" s="1379"/>
      <c r="AL159" s="1379"/>
      <c r="AM159" s="1379"/>
      <c r="AN159" s="1379"/>
      <c r="AO159" s="1459"/>
    </row>
    <row r="160" spans="1:41" s="1" customFormat="1" ht="63" customHeight="1" x14ac:dyDescent="0.25">
      <c r="A160" s="1258"/>
      <c r="B160" s="1485"/>
      <c r="C160" s="1310"/>
      <c r="D160" s="1452" t="s">
        <v>215</v>
      </c>
      <c r="E160" s="1471">
        <v>15</v>
      </c>
      <c r="F160" s="1499">
        <v>1</v>
      </c>
      <c r="G160" s="1499">
        <v>2</v>
      </c>
      <c r="H160" s="1499">
        <v>1</v>
      </c>
      <c r="I160" s="1499">
        <v>1</v>
      </c>
      <c r="J160" s="1499">
        <v>1</v>
      </c>
      <c r="K160" s="1499">
        <v>1</v>
      </c>
      <c r="L160" s="1499">
        <v>1</v>
      </c>
      <c r="M160" s="1499">
        <v>1</v>
      </c>
      <c r="N160" s="1499">
        <v>2</v>
      </c>
      <c r="O160" s="1499">
        <v>1</v>
      </c>
      <c r="P160" s="1499">
        <v>2</v>
      </c>
      <c r="Q160" s="1499">
        <v>1</v>
      </c>
      <c r="R160" s="1681"/>
      <c r="S160" s="1494"/>
      <c r="T160" s="1500" t="s">
        <v>151</v>
      </c>
      <c r="U160" s="1490" t="s">
        <v>306</v>
      </c>
      <c r="V160" s="1766" t="s">
        <v>74</v>
      </c>
      <c r="W160" s="1520" t="s">
        <v>236</v>
      </c>
      <c r="X160" s="1431">
        <v>15000</v>
      </c>
      <c r="Y160" s="1724">
        <f>+X160*0.12</f>
        <v>1800</v>
      </c>
      <c r="Z160" s="1724">
        <f>+X160+Y160</f>
        <v>16800</v>
      </c>
      <c r="AA160" s="1723">
        <v>43604</v>
      </c>
      <c r="AB160" s="1767"/>
      <c r="AC160" s="1414"/>
      <c r="AD160" s="1414"/>
      <c r="AE160" s="1414"/>
      <c r="AF160" s="1414"/>
      <c r="AG160" s="1414"/>
      <c r="AH160" s="1414">
        <f>+X160</f>
        <v>15000</v>
      </c>
      <c r="AI160" s="1414"/>
      <c r="AJ160" s="1414"/>
      <c r="AK160" s="1414"/>
      <c r="AL160" s="1414"/>
      <c r="AM160" s="1414"/>
      <c r="AN160" s="1414"/>
      <c r="AO160" s="1629">
        <f>SUM(AC160:AN161)</f>
        <v>15000</v>
      </c>
    </row>
    <row r="161" spans="1:41" s="1" customFormat="1" ht="63" customHeight="1" x14ac:dyDescent="0.25">
      <c r="A161" s="1258"/>
      <c r="B161" s="1484"/>
      <c r="C161" s="1310"/>
      <c r="D161" s="1452"/>
      <c r="E161" s="1454"/>
      <c r="F161" s="1488"/>
      <c r="G161" s="1488"/>
      <c r="H161" s="1488"/>
      <c r="I161" s="1488"/>
      <c r="J161" s="1488"/>
      <c r="K161" s="1488"/>
      <c r="L161" s="1488"/>
      <c r="M161" s="1488"/>
      <c r="N161" s="1488"/>
      <c r="O161" s="1488"/>
      <c r="P161" s="1488"/>
      <c r="Q161" s="1488"/>
      <c r="R161" s="1681"/>
      <c r="S161" s="1493"/>
      <c r="T161" s="1497"/>
      <c r="U161" s="1521"/>
      <c r="V161" s="1410"/>
      <c r="W161" s="1687"/>
      <c r="X161" s="1435"/>
      <c r="Y161" s="1724"/>
      <c r="Z161" s="1724"/>
      <c r="AA161" s="1715"/>
      <c r="AB161" s="1378"/>
      <c r="AC161" s="1378"/>
      <c r="AD161" s="1378"/>
      <c r="AE161" s="1378"/>
      <c r="AF161" s="1378"/>
      <c r="AG161" s="1378"/>
      <c r="AH161" s="1378"/>
      <c r="AI161" s="1378"/>
      <c r="AJ161" s="1378"/>
      <c r="AK161" s="1378"/>
      <c r="AL161" s="1378"/>
      <c r="AM161" s="1378"/>
      <c r="AN161" s="1378"/>
      <c r="AO161" s="1459"/>
    </row>
    <row r="162" spans="1:41" s="282" customFormat="1" ht="63" customHeight="1" x14ac:dyDescent="0.25">
      <c r="A162" s="1258"/>
      <c r="B162" s="1484"/>
      <c r="C162" s="1310"/>
      <c r="D162" s="856" t="s">
        <v>317</v>
      </c>
      <c r="E162" s="860">
        <v>2</v>
      </c>
      <c r="F162" s="858"/>
      <c r="G162" s="858"/>
      <c r="H162" s="858"/>
      <c r="I162" s="858"/>
      <c r="J162" s="858"/>
      <c r="K162" s="858">
        <v>1</v>
      </c>
      <c r="L162" s="858"/>
      <c r="M162" s="858"/>
      <c r="N162" s="858"/>
      <c r="O162" s="858"/>
      <c r="P162" s="858"/>
      <c r="Q162" s="858">
        <v>1</v>
      </c>
      <c r="R162" s="1681"/>
      <c r="S162" s="1493"/>
      <c r="T162" s="847" t="s">
        <v>152</v>
      </c>
      <c r="U162" s="909" t="s">
        <v>795</v>
      </c>
      <c r="V162" s="884" t="s">
        <v>156</v>
      </c>
      <c r="W162" s="904" t="s">
        <v>248</v>
      </c>
      <c r="X162" s="437">
        <v>7980</v>
      </c>
      <c r="Y162" s="324">
        <f>+X162*0.12</f>
        <v>957.59999999999991</v>
      </c>
      <c r="Z162" s="324">
        <f>+X162+Y162</f>
        <v>8937.6</v>
      </c>
      <c r="AA162" s="1098">
        <v>44036</v>
      </c>
      <c r="AB162" s="36"/>
      <c r="AC162" s="36"/>
      <c r="AD162" s="36"/>
      <c r="AE162" s="36"/>
      <c r="AF162" s="36"/>
      <c r="AG162" s="36"/>
      <c r="AH162" s="36"/>
      <c r="AI162" s="36">
        <f>+X162</f>
        <v>7980</v>
      </c>
      <c r="AJ162" s="36"/>
      <c r="AK162" s="36"/>
      <c r="AL162" s="36"/>
      <c r="AM162" s="36"/>
      <c r="AN162" s="36"/>
      <c r="AO162" s="19" t="e">
        <f>+#REF!+#REF!+#REF!+#REF!+#REF!+#REF!+#REF!++#REF!+#REF!+#REF!+#REF!+#REF!</f>
        <v>#REF!</v>
      </c>
    </row>
    <row r="163" spans="1:41" s="1" customFormat="1" ht="84.75" customHeight="1" thickBot="1" x14ac:dyDescent="0.3">
      <c r="A163" s="1258"/>
      <c r="B163" s="1484"/>
      <c r="C163" s="1310"/>
      <c r="D163" s="856" t="s">
        <v>200</v>
      </c>
      <c r="E163" s="860">
        <v>29</v>
      </c>
      <c r="F163" s="858">
        <v>2</v>
      </c>
      <c r="G163" s="858">
        <v>3</v>
      </c>
      <c r="H163" s="858">
        <v>2</v>
      </c>
      <c r="I163" s="858">
        <v>3</v>
      </c>
      <c r="J163" s="858">
        <v>2</v>
      </c>
      <c r="K163" s="858">
        <v>3</v>
      </c>
      <c r="L163" s="858">
        <v>3</v>
      </c>
      <c r="M163" s="858">
        <v>2</v>
      </c>
      <c r="N163" s="858">
        <v>2</v>
      </c>
      <c r="O163" s="858">
        <v>2</v>
      </c>
      <c r="P163" s="858">
        <v>2</v>
      </c>
      <c r="Q163" s="858">
        <v>3</v>
      </c>
      <c r="R163" s="1681"/>
      <c r="S163" s="1493"/>
      <c r="T163" s="847" t="s">
        <v>203</v>
      </c>
      <c r="U163" s="909" t="s">
        <v>310</v>
      </c>
      <c r="V163" s="906" t="s">
        <v>74</v>
      </c>
      <c r="W163" s="905" t="s">
        <v>236</v>
      </c>
      <c r="X163" s="1086">
        <v>1000</v>
      </c>
      <c r="Y163" s="324">
        <f>+X163*0.12</f>
        <v>120</v>
      </c>
      <c r="Z163" s="324">
        <f>+X163+Y163</f>
        <v>1120</v>
      </c>
      <c r="AA163" s="1114">
        <v>43571</v>
      </c>
      <c r="AB163" s="1049"/>
      <c r="AC163" s="871"/>
      <c r="AD163" s="871"/>
      <c r="AE163" s="871"/>
      <c r="AF163" s="871">
        <f>+X163</f>
        <v>1000</v>
      </c>
      <c r="AG163" s="871"/>
      <c r="AH163" s="871"/>
      <c r="AI163" s="871"/>
      <c r="AJ163" s="871"/>
      <c r="AK163" s="871"/>
      <c r="AL163" s="871"/>
      <c r="AM163" s="871"/>
      <c r="AN163" s="872"/>
      <c r="AO163" s="19">
        <f t="shared" si="40"/>
        <v>1000</v>
      </c>
    </row>
    <row r="164" spans="1:41" s="1" customFormat="1" ht="63" customHeight="1" x14ac:dyDescent="0.25">
      <c r="A164" s="1258"/>
      <c r="B164" s="1483" t="s">
        <v>332</v>
      </c>
      <c r="C164" s="1310"/>
      <c r="D164" s="67" t="s">
        <v>182</v>
      </c>
      <c r="E164" s="116">
        <v>6.6E-3</v>
      </c>
      <c r="F164" s="72">
        <v>6.6E-3</v>
      </c>
      <c r="G164" s="72">
        <v>6.6E-3</v>
      </c>
      <c r="H164" s="72">
        <v>6.6E-3</v>
      </c>
      <c r="I164" s="72">
        <v>6.6E-3</v>
      </c>
      <c r="J164" s="72">
        <v>6.6E-3</v>
      </c>
      <c r="K164" s="72">
        <v>6.6E-3</v>
      </c>
      <c r="L164" s="72">
        <v>6.6E-3</v>
      </c>
      <c r="M164" s="72">
        <v>6.6E-3</v>
      </c>
      <c r="N164" s="72">
        <v>6.6E-3</v>
      </c>
      <c r="O164" s="72">
        <v>6.6E-3</v>
      </c>
      <c r="P164" s="72">
        <v>6.6E-3</v>
      </c>
      <c r="Q164" s="72">
        <v>6.6E-3</v>
      </c>
      <c r="R164" s="1681"/>
      <c r="S164" s="1502" t="s">
        <v>191</v>
      </c>
      <c r="T164" s="218" t="s">
        <v>146</v>
      </c>
      <c r="U164" s="1490" t="s">
        <v>320</v>
      </c>
      <c r="V164" s="1342" t="s">
        <v>74</v>
      </c>
      <c r="W164" s="1520" t="s">
        <v>236</v>
      </c>
      <c r="X164" s="1682">
        <v>7097</v>
      </c>
      <c r="Y164" s="1724">
        <f>+X164*0.12</f>
        <v>851.64</v>
      </c>
      <c r="Z164" s="1724">
        <f>+X164+Y164</f>
        <v>7948.64</v>
      </c>
      <c r="AA164" s="1733">
        <v>43678</v>
      </c>
      <c r="AB164" s="1763"/>
      <c r="AC164" s="1472"/>
      <c r="AD164" s="1472"/>
      <c r="AE164" s="1472"/>
      <c r="AF164" s="1472"/>
      <c r="AG164" s="1472"/>
      <c r="AH164" s="1472"/>
      <c r="AI164" s="1472"/>
      <c r="AJ164" s="1472">
        <f>+X164</f>
        <v>7097</v>
      </c>
      <c r="AK164" s="1472"/>
      <c r="AL164" s="1472"/>
      <c r="AM164" s="1472"/>
      <c r="AN164" s="1472"/>
      <c r="AO164" s="1629">
        <f>SUM(AC164:AN165)</f>
        <v>7097</v>
      </c>
    </row>
    <row r="165" spans="1:41" s="1" customFormat="1" ht="63" customHeight="1" x14ac:dyDescent="0.25">
      <c r="A165" s="1258"/>
      <c r="B165" s="1484"/>
      <c r="C165" s="1310"/>
      <c r="D165" s="45" t="s">
        <v>186</v>
      </c>
      <c r="E165" s="115">
        <v>6.1999999999999998E-3</v>
      </c>
      <c r="F165" s="73">
        <v>6.1999999999999998E-3</v>
      </c>
      <c r="G165" s="73">
        <v>6.1999999999999998E-3</v>
      </c>
      <c r="H165" s="73">
        <v>6.1999999999999998E-3</v>
      </c>
      <c r="I165" s="73">
        <v>6.1999999999999998E-3</v>
      </c>
      <c r="J165" s="73">
        <v>6.1999999999999998E-3</v>
      </c>
      <c r="K165" s="73">
        <v>6.1999999999999998E-3</v>
      </c>
      <c r="L165" s="73">
        <v>6.1999999999999998E-3</v>
      </c>
      <c r="M165" s="73">
        <v>6.1999999999999998E-3</v>
      </c>
      <c r="N165" s="73">
        <v>6.1999999999999998E-3</v>
      </c>
      <c r="O165" s="73">
        <v>6.1999999999999998E-3</v>
      </c>
      <c r="P165" s="73">
        <v>6.1999999999999998E-3</v>
      </c>
      <c r="Q165" s="73">
        <v>6.1999999999999998E-3</v>
      </c>
      <c r="R165" s="1681"/>
      <c r="S165" s="1342"/>
      <c r="T165" s="112" t="s">
        <v>149</v>
      </c>
      <c r="U165" s="1521"/>
      <c r="V165" s="1294"/>
      <c r="W165" s="1687"/>
      <c r="X165" s="1744"/>
      <c r="Y165" s="1724"/>
      <c r="Z165" s="1724"/>
      <c r="AA165" s="1765"/>
      <c r="AB165" s="1764"/>
      <c r="AC165" s="1414"/>
      <c r="AD165" s="1414"/>
      <c r="AE165" s="1414"/>
      <c r="AF165" s="1414"/>
      <c r="AG165" s="1414"/>
      <c r="AH165" s="1414"/>
      <c r="AI165" s="1414"/>
      <c r="AJ165" s="1414"/>
      <c r="AK165" s="1414"/>
      <c r="AL165" s="1414"/>
      <c r="AM165" s="1414"/>
      <c r="AN165" s="1414"/>
      <c r="AO165" s="1459"/>
    </row>
    <row r="166" spans="1:41" s="1" customFormat="1" ht="63" customHeight="1" x14ac:dyDescent="0.25">
      <c r="A166" s="1258"/>
      <c r="B166" s="1484"/>
      <c r="C166" s="1310"/>
      <c r="D166" s="45" t="s">
        <v>187</v>
      </c>
      <c r="E166" s="215">
        <v>11</v>
      </c>
      <c r="F166" s="47">
        <v>1</v>
      </c>
      <c r="G166" s="47">
        <v>1</v>
      </c>
      <c r="H166" s="47">
        <v>1</v>
      </c>
      <c r="I166" s="47">
        <v>1</v>
      </c>
      <c r="J166" s="47">
        <v>0</v>
      </c>
      <c r="K166" s="47">
        <v>1</v>
      </c>
      <c r="L166" s="47">
        <v>1</v>
      </c>
      <c r="M166" s="47">
        <v>1</v>
      </c>
      <c r="N166" s="47">
        <v>1</v>
      </c>
      <c r="O166" s="47">
        <v>1</v>
      </c>
      <c r="P166" s="47">
        <v>1</v>
      </c>
      <c r="Q166" s="47">
        <v>1</v>
      </c>
      <c r="R166" s="1681"/>
      <c r="S166" s="1342"/>
      <c r="T166" s="112" t="s">
        <v>150</v>
      </c>
      <c r="U166" s="1490" t="s">
        <v>321</v>
      </c>
      <c r="V166" s="1342" t="s">
        <v>156</v>
      </c>
      <c r="W166" s="1520" t="s">
        <v>248</v>
      </c>
      <c r="X166" s="1682">
        <v>9548.76</v>
      </c>
      <c r="Y166" s="1724">
        <f>+X166*0.12</f>
        <v>1145.8512000000001</v>
      </c>
      <c r="Z166" s="1724">
        <f>+X166+Y166</f>
        <v>10694.611199999999</v>
      </c>
      <c r="AA166" s="1713">
        <v>44156</v>
      </c>
      <c r="AB166" s="1472"/>
      <c r="AC166" s="1472"/>
      <c r="AD166" s="1472"/>
      <c r="AE166" s="1472"/>
      <c r="AF166" s="1472"/>
      <c r="AG166" s="1472"/>
      <c r="AH166" s="1472"/>
      <c r="AI166" s="1472"/>
      <c r="AJ166" s="1472"/>
      <c r="AK166" s="1472"/>
      <c r="AL166" s="1472"/>
      <c r="AM166" s="1472">
        <f>+X166</f>
        <v>9548.76</v>
      </c>
      <c r="AN166" s="1472"/>
      <c r="AO166" s="1591">
        <f>SUM(AC166:AN167)</f>
        <v>9548.76</v>
      </c>
    </row>
    <row r="167" spans="1:41" s="1" customFormat="1" ht="63" customHeight="1" x14ac:dyDescent="0.25">
      <c r="A167" s="1258"/>
      <c r="B167" s="1484"/>
      <c r="C167" s="1310"/>
      <c r="D167" s="45" t="s">
        <v>215</v>
      </c>
      <c r="E167" s="215">
        <v>10</v>
      </c>
      <c r="F167" s="47">
        <v>0</v>
      </c>
      <c r="G167" s="47">
        <v>1</v>
      </c>
      <c r="H167" s="47">
        <v>1</v>
      </c>
      <c r="I167" s="47">
        <v>1</v>
      </c>
      <c r="J167" s="47">
        <v>0</v>
      </c>
      <c r="K167" s="47">
        <v>2</v>
      </c>
      <c r="L167" s="47">
        <v>2</v>
      </c>
      <c r="M167" s="47">
        <v>0</v>
      </c>
      <c r="N167" s="47">
        <v>1</v>
      </c>
      <c r="O167" s="47">
        <v>1</v>
      </c>
      <c r="P167" s="47">
        <v>0</v>
      </c>
      <c r="Q167" s="47">
        <v>1</v>
      </c>
      <c r="R167" s="1681"/>
      <c r="S167" s="1342"/>
      <c r="T167" s="112" t="s">
        <v>151</v>
      </c>
      <c r="U167" s="1521"/>
      <c r="V167" s="1295"/>
      <c r="W167" s="1687"/>
      <c r="X167" s="1759"/>
      <c r="Y167" s="1724"/>
      <c r="Z167" s="1724"/>
      <c r="AA167" s="1765"/>
      <c r="AB167" s="1764"/>
      <c r="AC167" s="1378"/>
      <c r="AD167" s="1378"/>
      <c r="AE167" s="1378"/>
      <c r="AF167" s="1378"/>
      <c r="AG167" s="1378"/>
      <c r="AH167" s="1378"/>
      <c r="AI167" s="1378"/>
      <c r="AJ167" s="1378"/>
      <c r="AK167" s="1378"/>
      <c r="AL167" s="1378"/>
      <c r="AM167" s="1378"/>
      <c r="AN167" s="1378"/>
      <c r="AO167" s="1459"/>
    </row>
    <row r="168" spans="1:41" s="282" customFormat="1" ht="63" customHeight="1" x14ac:dyDescent="0.25">
      <c r="A168" s="1258"/>
      <c r="B168" s="1484"/>
      <c r="C168" s="1310"/>
      <c r="D168" s="856" t="s">
        <v>200</v>
      </c>
      <c r="E168" s="851">
        <v>8</v>
      </c>
      <c r="F168" s="855">
        <v>0</v>
      </c>
      <c r="G168" s="855">
        <v>0</v>
      </c>
      <c r="H168" s="855">
        <v>2</v>
      </c>
      <c r="I168" s="855">
        <v>1</v>
      </c>
      <c r="J168" s="855">
        <v>1</v>
      </c>
      <c r="K168" s="855">
        <v>1</v>
      </c>
      <c r="L168" s="855">
        <v>1</v>
      </c>
      <c r="M168" s="855">
        <v>0</v>
      </c>
      <c r="N168" s="855">
        <v>1</v>
      </c>
      <c r="O168" s="855">
        <v>1</v>
      </c>
      <c r="P168" s="855">
        <v>0</v>
      </c>
      <c r="Q168" s="855">
        <v>0</v>
      </c>
      <c r="R168" s="1681"/>
      <c r="S168" s="1342"/>
      <c r="T168" s="853" t="s">
        <v>203</v>
      </c>
      <c r="U168" s="1501" t="s">
        <v>322</v>
      </c>
      <c r="V168" s="1342" t="s">
        <v>156</v>
      </c>
      <c r="W168" s="1520" t="s">
        <v>248</v>
      </c>
      <c r="X168" s="1682">
        <v>26700</v>
      </c>
      <c r="Y168" s="1724">
        <f>+X168*0.12</f>
        <v>3204</v>
      </c>
      <c r="Z168" s="1724">
        <f>+X168+Y168</f>
        <v>29904</v>
      </c>
      <c r="AA168" s="1713">
        <v>44122</v>
      </c>
      <c r="AB168" s="1472"/>
      <c r="AC168" s="1472"/>
      <c r="AD168" s="1472"/>
      <c r="AE168" s="1472"/>
      <c r="AF168" s="1472"/>
      <c r="AG168" s="1472"/>
      <c r="AH168" s="1472"/>
      <c r="AI168" s="1472"/>
      <c r="AJ168" s="1472"/>
      <c r="AK168" s="1472"/>
      <c r="AL168" s="1472">
        <f>+X168</f>
        <v>26700</v>
      </c>
      <c r="AM168" s="1472"/>
      <c r="AN168" s="1472"/>
      <c r="AO168" s="1591">
        <f>SUM(AC168:AN169)</f>
        <v>26700</v>
      </c>
    </row>
    <row r="169" spans="1:41" ht="63" customHeight="1" thickBot="1" x14ac:dyDescent="0.3">
      <c r="A169" s="1258"/>
      <c r="B169" s="1484"/>
      <c r="C169" s="1310"/>
      <c r="D169" s="856" t="s">
        <v>331</v>
      </c>
      <c r="E169" s="851">
        <v>2</v>
      </c>
      <c r="F169" s="855">
        <v>0</v>
      </c>
      <c r="G169" s="855">
        <v>0</v>
      </c>
      <c r="H169" s="855">
        <v>0</v>
      </c>
      <c r="I169" s="855">
        <v>0</v>
      </c>
      <c r="J169" s="855">
        <v>0</v>
      </c>
      <c r="K169" s="855">
        <v>1</v>
      </c>
      <c r="L169" s="855">
        <v>0</v>
      </c>
      <c r="M169" s="855">
        <v>0</v>
      </c>
      <c r="N169" s="855">
        <v>0</v>
      </c>
      <c r="O169" s="855">
        <v>0</v>
      </c>
      <c r="P169" s="855">
        <v>0</v>
      </c>
      <c r="Q169" s="855">
        <v>1</v>
      </c>
      <c r="R169" s="1681"/>
      <c r="S169" s="1475"/>
      <c r="T169" s="847" t="s">
        <v>152</v>
      </c>
      <c r="U169" s="1497"/>
      <c r="V169" s="1295"/>
      <c r="W169" s="1687"/>
      <c r="X169" s="1759"/>
      <c r="Y169" s="1724"/>
      <c r="Z169" s="1724"/>
      <c r="AA169" s="1715"/>
      <c r="AB169" s="1764"/>
      <c r="AC169" s="1378"/>
      <c r="AD169" s="1378"/>
      <c r="AE169" s="1378"/>
      <c r="AF169" s="1378"/>
      <c r="AG169" s="1378"/>
      <c r="AH169" s="1378"/>
      <c r="AI169" s="1378"/>
      <c r="AJ169" s="1378"/>
      <c r="AK169" s="1378"/>
      <c r="AL169" s="1378"/>
      <c r="AM169" s="1378"/>
      <c r="AN169" s="1378"/>
      <c r="AO169" s="1459"/>
    </row>
    <row r="170" spans="1:41" s="1" customFormat="1" ht="63" customHeight="1" x14ac:dyDescent="0.25">
      <c r="A170" s="1258"/>
      <c r="B170" s="1483" t="s">
        <v>361</v>
      </c>
      <c r="C170" s="1310"/>
      <c r="D170" s="611" t="s">
        <v>350</v>
      </c>
      <c r="E170" s="216">
        <v>50</v>
      </c>
      <c r="F170" s="76">
        <v>50</v>
      </c>
      <c r="G170" s="76">
        <v>50</v>
      </c>
      <c r="H170" s="76">
        <v>50</v>
      </c>
      <c r="I170" s="76">
        <v>50</v>
      </c>
      <c r="J170" s="76">
        <v>50</v>
      </c>
      <c r="K170" s="76">
        <v>50</v>
      </c>
      <c r="L170" s="76">
        <v>50</v>
      </c>
      <c r="M170" s="76">
        <v>50</v>
      </c>
      <c r="N170" s="76">
        <v>50</v>
      </c>
      <c r="O170" s="76">
        <v>50</v>
      </c>
      <c r="P170" s="76">
        <v>50</v>
      </c>
      <c r="Q170" s="76">
        <v>50</v>
      </c>
      <c r="R170" s="1681"/>
      <c r="S170" s="1502" t="s">
        <v>191</v>
      </c>
      <c r="T170" s="210" t="s">
        <v>146</v>
      </c>
      <c r="U170" s="1501" t="s">
        <v>797</v>
      </c>
      <c r="V170" s="1490" t="s">
        <v>156</v>
      </c>
      <c r="W170" s="1490" t="s">
        <v>248</v>
      </c>
      <c r="X170" s="1350">
        <v>14347.82</v>
      </c>
      <c r="Y170" s="1688">
        <f>+X170*0.12</f>
        <v>1721.7384</v>
      </c>
      <c r="Z170" s="1688">
        <f>+X170+Y170</f>
        <v>16069.5584</v>
      </c>
      <c r="AA170" s="1760">
        <v>43993</v>
      </c>
      <c r="AB170" s="1414"/>
      <c r="AC170" s="1414"/>
      <c r="AD170" s="1414"/>
      <c r="AE170" s="1414"/>
      <c r="AF170" s="1414"/>
      <c r="AG170" s="1414"/>
      <c r="AH170" s="1414">
        <f>+X170</f>
        <v>14347.82</v>
      </c>
      <c r="AI170" s="1414"/>
      <c r="AJ170" s="1414"/>
      <c r="AK170" s="1414"/>
      <c r="AL170" s="1414"/>
      <c r="AM170" s="1414"/>
      <c r="AN170" s="1414"/>
      <c r="AO170" s="1629">
        <f>SUM(AC170:AN171)</f>
        <v>14347.82</v>
      </c>
    </row>
    <row r="171" spans="1:41" s="1" customFormat="1" ht="63" customHeight="1" x14ac:dyDescent="0.25">
      <c r="A171" s="1258"/>
      <c r="B171" s="1512"/>
      <c r="C171" s="1310"/>
      <c r="D171" s="70" t="s">
        <v>351</v>
      </c>
      <c r="E171" s="215">
        <v>41</v>
      </c>
      <c r="F171" s="47">
        <v>41</v>
      </c>
      <c r="G171" s="47">
        <v>41</v>
      </c>
      <c r="H171" s="47">
        <v>41</v>
      </c>
      <c r="I171" s="47">
        <v>41</v>
      </c>
      <c r="J171" s="47">
        <v>41</v>
      </c>
      <c r="K171" s="47">
        <v>41</v>
      </c>
      <c r="L171" s="47">
        <v>41</v>
      </c>
      <c r="M171" s="47">
        <v>41</v>
      </c>
      <c r="N171" s="47">
        <v>41</v>
      </c>
      <c r="O171" s="47">
        <v>41</v>
      </c>
      <c r="P171" s="47">
        <v>41</v>
      </c>
      <c r="Q171" s="47">
        <v>41</v>
      </c>
      <c r="R171" s="1681"/>
      <c r="S171" s="1342"/>
      <c r="T171" s="211" t="s">
        <v>149</v>
      </c>
      <c r="U171" s="1493"/>
      <c r="V171" s="1493"/>
      <c r="W171" s="1493"/>
      <c r="X171" s="1423"/>
      <c r="Y171" s="1689"/>
      <c r="Z171" s="1689"/>
      <c r="AA171" s="1761"/>
      <c r="AB171" s="1378"/>
      <c r="AC171" s="1378"/>
      <c r="AD171" s="1378"/>
      <c r="AE171" s="1378"/>
      <c r="AF171" s="1378"/>
      <c r="AG171" s="1378"/>
      <c r="AH171" s="1378"/>
      <c r="AI171" s="1378"/>
      <c r="AJ171" s="1378"/>
      <c r="AK171" s="1378"/>
      <c r="AL171" s="1378"/>
      <c r="AM171" s="1378"/>
      <c r="AN171" s="1378"/>
      <c r="AO171" s="1458"/>
    </row>
    <row r="172" spans="1:41" s="282" customFormat="1" ht="63" customHeight="1" x14ac:dyDescent="0.25">
      <c r="A172" s="1258"/>
      <c r="B172" s="1512"/>
      <c r="C172" s="1310"/>
      <c r="D172" s="446" t="s">
        <v>352</v>
      </c>
      <c r="E172" s="392">
        <f t="shared" ref="E172:E177" si="41">SUM(F172:Q172)</f>
        <v>146</v>
      </c>
      <c r="F172" s="393">
        <v>16</v>
      </c>
      <c r="G172" s="393">
        <v>11</v>
      </c>
      <c r="H172" s="393">
        <v>13</v>
      </c>
      <c r="I172" s="393">
        <v>12</v>
      </c>
      <c r="J172" s="393">
        <v>12</v>
      </c>
      <c r="K172" s="393">
        <v>12</v>
      </c>
      <c r="L172" s="393">
        <v>12</v>
      </c>
      <c r="M172" s="393">
        <v>11</v>
      </c>
      <c r="N172" s="393">
        <v>12</v>
      </c>
      <c r="O172" s="393">
        <v>10</v>
      </c>
      <c r="P172" s="393">
        <v>11</v>
      </c>
      <c r="Q172" s="393">
        <v>14</v>
      </c>
      <c r="R172" s="1681"/>
      <c r="S172" s="1342"/>
      <c r="T172" s="394" t="s">
        <v>150</v>
      </c>
      <c r="U172" s="1493"/>
      <c r="V172" s="1493"/>
      <c r="W172" s="1493"/>
      <c r="X172" s="1423"/>
      <c r="Y172" s="1689"/>
      <c r="Z172" s="1689"/>
      <c r="AA172" s="1761"/>
      <c r="AB172" s="1378"/>
      <c r="AC172" s="1378"/>
      <c r="AD172" s="1378"/>
      <c r="AE172" s="1378"/>
      <c r="AF172" s="1378"/>
      <c r="AG172" s="1378"/>
      <c r="AH172" s="1378">
        <f>+X170</f>
        <v>14347.82</v>
      </c>
      <c r="AI172" s="1378"/>
      <c r="AJ172" s="1378"/>
      <c r="AK172" s="1378"/>
      <c r="AL172" s="1378"/>
      <c r="AM172" s="1378"/>
      <c r="AN172" s="1378"/>
      <c r="AO172" s="1458"/>
    </row>
    <row r="173" spans="1:41" s="1" customFormat="1" ht="63" customHeight="1" x14ac:dyDescent="0.25">
      <c r="A173" s="1258"/>
      <c r="B173" s="1513"/>
      <c r="C173" s="1310"/>
      <c r="D173" s="70" t="s">
        <v>353</v>
      </c>
      <c r="E173" s="215">
        <f t="shared" si="41"/>
        <v>86</v>
      </c>
      <c r="F173" s="223">
        <v>6</v>
      </c>
      <c r="G173" s="223">
        <v>3</v>
      </c>
      <c r="H173" s="223">
        <v>11</v>
      </c>
      <c r="I173" s="223">
        <v>5</v>
      </c>
      <c r="J173" s="223">
        <v>6</v>
      </c>
      <c r="K173" s="223">
        <v>10</v>
      </c>
      <c r="L173" s="223">
        <v>6</v>
      </c>
      <c r="M173" s="223">
        <v>10</v>
      </c>
      <c r="N173" s="223">
        <v>6</v>
      </c>
      <c r="O173" s="223">
        <v>7</v>
      </c>
      <c r="P173" s="223">
        <v>10</v>
      </c>
      <c r="Q173" s="223">
        <v>6</v>
      </c>
      <c r="R173" s="1681"/>
      <c r="S173" s="1475"/>
      <c r="T173" s="219" t="s">
        <v>151</v>
      </c>
      <c r="U173" s="1521"/>
      <c r="V173" s="1521"/>
      <c r="W173" s="1521"/>
      <c r="X173" s="1351"/>
      <c r="Y173" s="1690"/>
      <c r="Z173" s="1690"/>
      <c r="AA173" s="1762"/>
      <c r="AB173" s="1379"/>
      <c r="AC173" s="1379"/>
      <c r="AD173" s="1379"/>
      <c r="AE173" s="1379"/>
      <c r="AF173" s="1379"/>
      <c r="AG173" s="1379"/>
      <c r="AH173" s="1379"/>
      <c r="AI173" s="1379"/>
      <c r="AJ173" s="1379"/>
      <c r="AK173" s="1379"/>
      <c r="AL173" s="1379"/>
      <c r="AM173" s="1379"/>
      <c r="AN173" s="1379"/>
      <c r="AO173" s="1459"/>
    </row>
    <row r="174" spans="1:41" s="1" customFormat="1" ht="63" customHeight="1" x14ac:dyDescent="0.25">
      <c r="A174" s="1258"/>
      <c r="B174" s="1512"/>
      <c r="C174" s="1310"/>
      <c r="D174" s="70" t="s">
        <v>354</v>
      </c>
      <c r="E174" s="215">
        <f t="shared" si="41"/>
        <v>212</v>
      </c>
      <c r="F174" s="47">
        <v>15</v>
      </c>
      <c r="G174" s="47">
        <v>15</v>
      </c>
      <c r="H174" s="47">
        <v>17</v>
      </c>
      <c r="I174" s="47">
        <v>14</v>
      </c>
      <c r="J174" s="47">
        <v>22</v>
      </c>
      <c r="K174" s="47">
        <v>27</v>
      </c>
      <c r="L174" s="47">
        <v>18</v>
      </c>
      <c r="M174" s="47">
        <v>13</v>
      </c>
      <c r="N174" s="47">
        <v>22</v>
      </c>
      <c r="O174" s="47">
        <v>14</v>
      </c>
      <c r="P174" s="47">
        <v>20</v>
      </c>
      <c r="Q174" s="47">
        <v>15</v>
      </c>
      <c r="R174" s="1681"/>
      <c r="S174" s="1510"/>
      <c r="T174" s="225" t="s">
        <v>203</v>
      </c>
      <c r="U174" s="1501" t="s">
        <v>340</v>
      </c>
      <c r="V174" s="1342" t="s">
        <v>156</v>
      </c>
      <c r="W174" s="1520" t="s">
        <v>248</v>
      </c>
      <c r="X174" s="1753">
        <v>4735.71</v>
      </c>
      <c r="Y174" s="1724">
        <f>+X174*0.12</f>
        <v>568.28520000000003</v>
      </c>
      <c r="Z174" s="1724">
        <f>+X174+Y174</f>
        <v>5303.9952000000003</v>
      </c>
      <c r="AA174" s="1713">
        <v>44135</v>
      </c>
      <c r="AB174" s="1472"/>
      <c r="AC174" s="1472"/>
      <c r="AD174" s="1472"/>
      <c r="AE174" s="1472"/>
      <c r="AF174" s="1472"/>
      <c r="AG174" s="1472"/>
      <c r="AH174" s="1472"/>
      <c r="AI174" s="1472"/>
      <c r="AJ174" s="1472"/>
      <c r="AK174" s="1472"/>
      <c r="AL174" s="1472">
        <f>+X174</f>
        <v>4735.71</v>
      </c>
      <c r="AM174" s="1472"/>
      <c r="AN174" s="1472"/>
      <c r="AO174" s="1591">
        <f>+AB174+AD174+AE174+AF174+AG174+AH174+AI174++AJ174+AK174+AL174+AM174+AN174</f>
        <v>4735.71</v>
      </c>
    </row>
    <row r="175" spans="1:41" s="1" customFormat="1" ht="63" customHeight="1" x14ac:dyDescent="0.25">
      <c r="A175" s="1258"/>
      <c r="B175" s="1512"/>
      <c r="C175" s="1310"/>
      <c r="D175" s="70" t="s">
        <v>355</v>
      </c>
      <c r="E175" s="215">
        <f t="shared" si="41"/>
        <v>7</v>
      </c>
      <c r="F175" s="47"/>
      <c r="G175" s="47"/>
      <c r="H175" s="47"/>
      <c r="I175" s="47"/>
      <c r="J175" s="47"/>
      <c r="K175" s="47">
        <v>4</v>
      </c>
      <c r="L175" s="47"/>
      <c r="M175" s="47"/>
      <c r="N175" s="47"/>
      <c r="O175" s="47"/>
      <c r="P175" s="47"/>
      <c r="Q175" s="47">
        <v>3</v>
      </c>
      <c r="R175" s="1681"/>
      <c r="S175" s="1510"/>
      <c r="T175" s="225" t="s">
        <v>152</v>
      </c>
      <c r="U175" s="1521"/>
      <c r="V175" s="1295"/>
      <c r="W175" s="1687"/>
      <c r="X175" s="1754"/>
      <c r="Y175" s="1724"/>
      <c r="Z175" s="1724"/>
      <c r="AA175" s="1715"/>
      <c r="AB175" s="1378"/>
      <c r="AC175" s="1378"/>
      <c r="AD175" s="1378"/>
      <c r="AE175" s="1378"/>
      <c r="AF175" s="1378"/>
      <c r="AG175" s="1378"/>
      <c r="AH175" s="1378"/>
      <c r="AI175" s="1378"/>
      <c r="AJ175" s="1378"/>
      <c r="AK175" s="1378"/>
      <c r="AL175" s="1378"/>
      <c r="AM175" s="1378"/>
      <c r="AN175" s="1378"/>
      <c r="AO175" s="1459"/>
    </row>
    <row r="176" spans="1:41" s="1" customFormat="1" ht="63" customHeight="1" x14ac:dyDescent="0.25">
      <c r="A176" s="1258"/>
      <c r="B176" s="1512"/>
      <c r="C176" s="1310"/>
      <c r="D176" s="70" t="s">
        <v>362</v>
      </c>
      <c r="E176" s="215">
        <f t="shared" si="41"/>
        <v>989</v>
      </c>
      <c r="F176" s="47">
        <v>93</v>
      </c>
      <c r="G176" s="47">
        <v>87</v>
      </c>
      <c r="H176" s="47">
        <v>102</v>
      </c>
      <c r="I176" s="47">
        <v>85</v>
      </c>
      <c r="J176" s="47">
        <v>76</v>
      </c>
      <c r="K176" s="47">
        <v>89</v>
      </c>
      <c r="L176" s="47">
        <v>80</v>
      </c>
      <c r="M176" s="47">
        <v>74</v>
      </c>
      <c r="N176" s="47">
        <v>80</v>
      </c>
      <c r="O176" s="47">
        <v>76</v>
      </c>
      <c r="P176" s="47">
        <v>77</v>
      </c>
      <c r="Q176" s="47">
        <v>70</v>
      </c>
      <c r="R176" s="1681"/>
      <c r="S176" s="1342"/>
      <c r="T176" s="220" t="s">
        <v>363</v>
      </c>
      <c r="U176" s="1501" t="s">
        <v>341</v>
      </c>
      <c r="V176" s="1342" t="s">
        <v>156</v>
      </c>
      <c r="W176" s="1520" t="s">
        <v>157</v>
      </c>
      <c r="X176" s="1682">
        <v>2678.57</v>
      </c>
      <c r="Y176" s="1724">
        <f>+X176*0.12</f>
        <v>321.42840000000001</v>
      </c>
      <c r="Z176" s="1724">
        <f>+X176+Y176</f>
        <v>2999.9984000000004</v>
      </c>
      <c r="AA176" s="1713">
        <v>43876</v>
      </c>
      <c r="AB176" s="1472"/>
      <c r="AC176" s="1472"/>
      <c r="AD176" s="1472">
        <f>+X176</f>
        <v>2678.57</v>
      </c>
      <c r="AE176" s="1472"/>
      <c r="AF176" s="1472"/>
      <c r="AG176" s="1472"/>
      <c r="AH176" s="1472"/>
      <c r="AI176" s="1472"/>
      <c r="AJ176" s="1472"/>
      <c r="AK176" s="1472"/>
      <c r="AL176" s="1472"/>
      <c r="AM176" s="1472"/>
      <c r="AN176" s="1472"/>
      <c r="AO176" s="1591">
        <f>+AB176+AD176+AE176+AF176+AG176+AH176+AI176++AJ176+AK176+AL176+AM176+AN176</f>
        <v>2678.57</v>
      </c>
    </row>
    <row r="177" spans="1:41" s="1" customFormat="1" ht="63" customHeight="1" x14ac:dyDescent="0.25">
      <c r="A177" s="1258"/>
      <c r="B177" s="1513"/>
      <c r="C177" s="1310"/>
      <c r="D177" s="861" t="s">
        <v>356</v>
      </c>
      <c r="E177" s="851">
        <f t="shared" si="41"/>
        <v>53</v>
      </c>
      <c r="F177" s="855">
        <v>5</v>
      </c>
      <c r="G177" s="855">
        <v>4</v>
      </c>
      <c r="H177" s="855">
        <v>6</v>
      </c>
      <c r="I177" s="855">
        <v>4</v>
      </c>
      <c r="J177" s="855">
        <v>4</v>
      </c>
      <c r="K177" s="855">
        <v>6</v>
      </c>
      <c r="L177" s="855">
        <v>5</v>
      </c>
      <c r="M177" s="855">
        <v>4</v>
      </c>
      <c r="N177" s="855">
        <v>4</v>
      </c>
      <c r="O177" s="855">
        <v>4</v>
      </c>
      <c r="P177" s="855">
        <v>3</v>
      </c>
      <c r="Q177" s="855">
        <v>4</v>
      </c>
      <c r="R177" s="1681"/>
      <c r="S177" s="1475"/>
      <c r="T177" s="854" t="s">
        <v>152</v>
      </c>
      <c r="U177" s="1521"/>
      <c r="V177" s="1295"/>
      <c r="W177" s="1687"/>
      <c r="X177" s="1759"/>
      <c r="Y177" s="1724"/>
      <c r="Z177" s="1724"/>
      <c r="AA177" s="1715"/>
      <c r="AB177" s="1378"/>
      <c r="AC177" s="1378"/>
      <c r="AD177" s="1378"/>
      <c r="AE177" s="1378"/>
      <c r="AF177" s="1378">
        <v>3000</v>
      </c>
      <c r="AG177" s="1378"/>
      <c r="AH177" s="1378"/>
      <c r="AI177" s="1378"/>
      <c r="AJ177" s="1378"/>
      <c r="AK177" s="1378"/>
      <c r="AL177" s="1378"/>
      <c r="AM177" s="1378"/>
      <c r="AN177" s="1378"/>
      <c r="AO177" s="1459"/>
    </row>
    <row r="178" spans="1:41" s="1" customFormat="1" ht="63" customHeight="1" x14ac:dyDescent="0.25">
      <c r="A178" s="1258"/>
      <c r="B178" s="1512"/>
      <c r="C178" s="1310"/>
      <c r="D178" s="1511" t="s">
        <v>356</v>
      </c>
      <c r="E178" s="1471">
        <f>SUM(F178:Q178)</f>
        <v>53</v>
      </c>
      <c r="F178" s="1499">
        <v>5</v>
      </c>
      <c r="G178" s="1499">
        <v>4</v>
      </c>
      <c r="H178" s="1499">
        <v>6</v>
      </c>
      <c r="I178" s="1499">
        <v>4</v>
      </c>
      <c r="J178" s="1499">
        <v>4</v>
      </c>
      <c r="K178" s="1499">
        <v>6</v>
      </c>
      <c r="L178" s="1499">
        <v>5</v>
      </c>
      <c r="M178" s="1499">
        <v>4</v>
      </c>
      <c r="N178" s="1499">
        <v>4</v>
      </c>
      <c r="O178" s="1499">
        <v>4</v>
      </c>
      <c r="P178" s="1499">
        <v>3</v>
      </c>
      <c r="Q178" s="1499">
        <v>4</v>
      </c>
      <c r="R178" s="1681"/>
      <c r="S178" s="1342"/>
      <c r="T178" s="1501" t="s">
        <v>152</v>
      </c>
      <c r="U178" s="1501" t="s">
        <v>796</v>
      </c>
      <c r="V178" s="1342" t="s">
        <v>156</v>
      </c>
      <c r="W178" s="1520" t="s">
        <v>157</v>
      </c>
      <c r="X178" s="1682">
        <v>15600</v>
      </c>
      <c r="Y178" s="1724">
        <f>+X178*0.12</f>
        <v>1872</v>
      </c>
      <c r="Z178" s="1724">
        <f>+X178+Y178</f>
        <v>17472</v>
      </c>
      <c r="AA178" s="1713">
        <v>43966</v>
      </c>
      <c r="AB178" s="1472"/>
      <c r="AC178" s="1472"/>
      <c r="AD178" s="1472"/>
      <c r="AE178" s="1472"/>
      <c r="AF178" s="1472"/>
      <c r="AG178" s="1472">
        <f>+X178</f>
        <v>15600</v>
      </c>
      <c r="AH178" s="1472"/>
      <c r="AI178" s="1472"/>
      <c r="AJ178" s="1472"/>
      <c r="AK178" s="1472"/>
      <c r="AL178" s="1472"/>
      <c r="AM178" s="1472"/>
      <c r="AN178" s="1472"/>
      <c r="AO178" s="1591">
        <f>+AB178+AD178+AE178+AF178+AG178+AH178+AI178++AJ178+AK178+AL178+AM178+AN178</f>
        <v>15600</v>
      </c>
    </row>
    <row r="179" spans="1:41" s="1" customFormat="1" ht="63" customHeight="1" x14ac:dyDescent="0.25">
      <c r="A179" s="1258"/>
      <c r="B179" s="1512"/>
      <c r="C179" s="1310"/>
      <c r="D179" s="1511"/>
      <c r="E179" s="1471"/>
      <c r="F179" s="1499"/>
      <c r="G179" s="1499"/>
      <c r="H179" s="1499"/>
      <c r="I179" s="1499"/>
      <c r="J179" s="1499"/>
      <c r="K179" s="1499"/>
      <c r="L179" s="1499"/>
      <c r="M179" s="1499"/>
      <c r="N179" s="1499"/>
      <c r="O179" s="1499"/>
      <c r="P179" s="1499"/>
      <c r="Q179" s="1499"/>
      <c r="R179" s="1681"/>
      <c r="S179" s="1342"/>
      <c r="T179" s="1497"/>
      <c r="U179" s="1521"/>
      <c r="V179" s="1297"/>
      <c r="W179" s="1687"/>
      <c r="X179" s="1683"/>
      <c r="Y179" s="1724"/>
      <c r="Z179" s="1724"/>
      <c r="AA179" s="1714"/>
      <c r="AB179" s="1379"/>
      <c r="AC179" s="1379"/>
      <c r="AD179" s="1379"/>
      <c r="AE179" s="1379"/>
      <c r="AF179" s="1379"/>
      <c r="AG179" s="1379">
        <v>15600</v>
      </c>
      <c r="AH179" s="1379"/>
      <c r="AI179" s="1379"/>
      <c r="AJ179" s="1379"/>
      <c r="AK179" s="1379"/>
      <c r="AL179" s="1379"/>
      <c r="AM179" s="1379"/>
      <c r="AN179" s="1379"/>
      <c r="AO179" s="1459"/>
    </row>
    <row r="180" spans="1:41" s="1" customFormat="1" ht="63" hidden="1" customHeight="1" x14ac:dyDescent="0.25">
      <c r="A180" s="1258"/>
      <c r="B180" s="1512"/>
      <c r="C180" s="1310"/>
      <c r="D180" s="1511" t="s">
        <v>357</v>
      </c>
      <c r="E180" s="1471">
        <f>SUM(F180:Q180)</f>
        <v>249</v>
      </c>
      <c r="F180" s="1499">
        <v>22</v>
      </c>
      <c r="G180" s="1499">
        <v>18</v>
      </c>
      <c r="H180" s="1499">
        <v>25</v>
      </c>
      <c r="I180" s="1499">
        <v>26</v>
      </c>
      <c r="J180" s="1499">
        <v>18</v>
      </c>
      <c r="K180" s="1499">
        <v>19</v>
      </c>
      <c r="L180" s="1499">
        <v>20</v>
      </c>
      <c r="M180" s="1499">
        <v>26</v>
      </c>
      <c r="N180" s="1499">
        <v>21</v>
      </c>
      <c r="O180" s="1499">
        <v>20</v>
      </c>
      <c r="P180" s="1499">
        <v>19</v>
      </c>
      <c r="Q180" s="1499">
        <v>15</v>
      </c>
      <c r="R180" s="1681"/>
      <c r="S180" s="1342"/>
      <c r="T180" s="1501" t="s">
        <v>366</v>
      </c>
      <c r="U180" s="471" t="s">
        <v>342</v>
      </c>
      <c r="V180" s="470" t="s">
        <v>74</v>
      </c>
      <c r="W180" s="580" t="s">
        <v>236</v>
      </c>
      <c r="X180" s="941">
        <v>32600</v>
      </c>
      <c r="Y180" s="324">
        <f t="shared" ref="Y180:Y187" si="42">+X180*0.12</f>
        <v>3912</v>
      </c>
      <c r="Z180" s="324">
        <f t="shared" ref="Z180:Z187" si="43">+X180+Y180</f>
        <v>36512</v>
      </c>
      <c r="AA180" s="1098">
        <v>43833</v>
      </c>
      <c r="AB180" s="1050" t="s">
        <v>784</v>
      </c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7">
        <v>38400</v>
      </c>
      <c r="AO180" s="19">
        <f>SUM(AC180:AN180)</f>
        <v>38400</v>
      </c>
    </row>
    <row r="181" spans="1:41" s="1" customFormat="1" ht="63" customHeight="1" x14ac:dyDescent="0.25">
      <c r="A181" s="1258"/>
      <c r="B181" s="1512"/>
      <c r="C181" s="1310"/>
      <c r="D181" s="1511"/>
      <c r="E181" s="1471"/>
      <c r="F181" s="1499"/>
      <c r="G181" s="1499"/>
      <c r="H181" s="1499"/>
      <c r="I181" s="1499"/>
      <c r="J181" s="1499"/>
      <c r="K181" s="1499"/>
      <c r="L181" s="1499"/>
      <c r="M181" s="1499"/>
      <c r="N181" s="1499"/>
      <c r="O181" s="1499"/>
      <c r="P181" s="1499"/>
      <c r="Q181" s="1499"/>
      <c r="R181" s="1681"/>
      <c r="S181" s="1342"/>
      <c r="T181" s="1496"/>
      <c r="U181" s="1170" t="s">
        <v>877</v>
      </c>
      <c r="V181" s="1172" t="s">
        <v>65</v>
      </c>
      <c r="W181" s="1173" t="s">
        <v>250</v>
      </c>
      <c r="X181" s="437">
        <v>5000</v>
      </c>
      <c r="Y181" s="1178">
        <f t="shared" ref="Y181" si="44">+X181*0.12</f>
        <v>600</v>
      </c>
      <c r="Z181" s="1178">
        <f t="shared" ref="Z181" si="45">+X181+Y181</f>
        <v>5600</v>
      </c>
      <c r="AA181" s="1176" t="s">
        <v>878</v>
      </c>
      <c r="AB181" s="1177"/>
      <c r="AC181" s="36"/>
      <c r="AD181" s="36">
        <f>+X181</f>
        <v>5000</v>
      </c>
      <c r="AE181" s="36"/>
      <c r="AF181" s="36"/>
      <c r="AG181" s="36"/>
      <c r="AH181" s="36"/>
      <c r="AI181" s="36"/>
      <c r="AJ181" s="36"/>
      <c r="AK181" s="36"/>
      <c r="AL181" s="36"/>
      <c r="AM181" s="36"/>
      <c r="AN181" s="37"/>
      <c r="AO181" s="19">
        <f t="shared" ref="AO181" si="46">+AB181+AD181+AE181+AF181+AG181+AH181+AI181++AJ181+AK181+AL181+AM181+AN181</f>
        <v>5000</v>
      </c>
    </row>
    <row r="182" spans="1:41" s="1" customFormat="1" ht="63" customHeight="1" x14ac:dyDescent="0.25">
      <c r="A182" s="1258"/>
      <c r="B182" s="1512"/>
      <c r="C182" s="1310"/>
      <c r="D182" s="1511"/>
      <c r="E182" s="1471"/>
      <c r="F182" s="1499"/>
      <c r="G182" s="1499"/>
      <c r="H182" s="1499"/>
      <c r="I182" s="1499"/>
      <c r="J182" s="1499"/>
      <c r="K182" s="1499"/>
      <c r="L182" s="1499"/>
      <c r="M182" s="1499"/>
      <c r="N182" s="1499"/>
      <c r="O182" s="1499"/>
      <c r="P182" s="1499"/>
      <c r="Q182" s="1499"/>
      <c r="R182" s="1681"/>
      <c r="S182" s="1342"/>
      <c r="T182" s="1497"/>
      <c r="U182" s="909" t="s">
        <v>343</v>
      </c>
      <c r="V182" s="884" t="s">
        <v>74</v>
      </c>
      <c r="W182" s="904" t="s">
        <v>236</v>
      </c>
      <c r="X182" s="437">
        <v>8313.7199999999993</v>
      </c>
      <c r="Y182" s="324">
        <f t="shared" si="42"/>
        <v>997.64639999999986</v>
      </c>
      <c r="Z182" s="324">
        <f t="shared" si="43"/>
        <v>9311.366399999999</v>
      </c>
      <c r="AA182" s="1098">
        <v>43564</v>
      </c>
      <c r="AB182" s="1050"/>
      <c r="AC182" s="36"/>
      <c r="AD182" s="36"/>
      <c r="AE182" s="36"/>
      <c r="AF182" s="36">
        <v>8311.7199999999993</v>
      </c>
      <c r="AG182" s="36"/>
      <c r="AH182" s="36"/>
      <c r="AI182" s="36"/>
      <c r="AJ182" s="36"/>
      <c r="AK182" s="36"/>
      <c r="AL182" s="36"/>
      <c r="AM182" s="36"/>
      <c r="AN182" s="37"/>
      <c r="AO182" s="19">
        <f>+AB182+AD182+AE182+AF182+AG182+AH182+AI182++AJ182+AK182+AL182+AM182+AN182</f>
        <v>8311.7199999999993</v>
      </c>
    </row>
    <row r="183" spans="1:41" s="1" customFormat="1" ht="63" customHeight="1" x14ac:dyDescent="0.25">
      <c r="A183" s="1258"/>
      <c r="B183" s="1512"/>
      <c r="C183" s="1310"/>
      <c r="D183" s="1511" t="s">
        <v>358</v>
      </c>
      <c r="E183" s="1471">
        <f>SUM(F183:Q183)</f>
        <v>375</v>
      </c>
      <c r="F183" s="1471">
        <v>32</v>
      </c>
      <c r="G183" s="1471">
        <v>30</v>
      </c>
      <c r="H183" s="1471">
        <v>35</v>
      </c>
      <c r="I183" s="1471">
        <v>30</v>
      </c>
      <c r="J183" s="1471">
        <v>30</v>
      </c>
      <c r="K183" s="1471">
        <v>30</v>
      </c>
      <c r="L183" s="1471">
        <v>35</v>
      </c>
      <c r="M183" s="1471">
        <v>30</v>
      </c>
      <c r="N183" s="1471">
        <v>30</v>
      </c>
      <c r="O183" s="1471">
        <v>33</v>
      </c>
      <c r="P183" s="1471">
        <v>30</v>
      </c>
      <c r="Q183" s="1471">
        <v>30</v>
      </c>
      <c r="R183" s="1681"/>
      <c r="S183" s="1342"/>
      <c r="T183" s="1501" t="s">
        <v>365</v>
      </c>
      <c r="U183" s="909" t="s">
        <v>344</v>
      </c>
      <c r="V183" s="884" t="s">
        <v>74</v>
      </c>
      <c r="W183" s="904" t="s">
        <v>236</v>
      </c>
      <c r="X183" s="437">
        <v>2500</v>
      </c>
      <c r="Y183" s="324">
        <f t="shared" si="42"/>
        <v>300</v>
      </c>
      <c r="Z183" s="324">
        <f t="shared" si="43"/>
        <v>2800</v>
      </c>
      <c r="AA183" s="1098">
        <v>43801</v>
      </c>
      <c r="AB183" s="1050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7">
        <v>3400</v>
      </c>
      <c r="AO183" s="19">
        <f>+AB183+AD183+AE183+AF183+AG183+AH183+AI183++AJ183+AK183+AL183+AM183+AN183</f>
        <v>3400</v>
      </c>
    </row>
    <row r="184" spans="1:41" s="1" customFormat="1" ht="63" customHeight="1" x14ac:dyDescent="0.25">
      <c r="A184" s="1258"/>
      <c r="B184" s="1512"/>
      <c r="C184" s="1310"/>
      <c r="D184" s="1511"/>
      <c r="E184" s="1471"/>
      <c r="F184" s="1471"/>
      <c r="G184" s="1471"/>
      <c r="H184" s="1471"/>
      <c r="I184" s="1471"/>
      <c r="J184" s="1471"/>
      <c r="K184" s="1471"/>
      <c r="L184" s="1471"/>
      <c r="M184" s="1471"/>
      <c r="N184" s="1471"/>
      <c r="O184" s="1471"/>
      <c r="P184" s="1471"/>
      <c r="Q184" s="1471"/>
      <c r="R184" s="1681"/>
      <c r="S184" s="1342"/>
      <c r="T184" s="1497"/>
      <c r="U184" s="909" t="s">
        <v>345</v>
      </c>
      <c r="V184" s="884" t="s">
        <v>74</v>
      </c>
      <c r="W184" s="904" t="s">
        <v>236</v>
      </c>
      <c r="X184" s="437">
        <v>3000</v>
      </c>
      <c r="Y184" s="324">
        <f t="shared" si="42"/>
        <v>360</v>
      </c>
      <c r="Z184" s="324">
        <f t="shared" si="43"/>
        <v>3360</v>
      </c>
      <c r="AA184" s="1098">
        <v>43759</v>
      </c>
      <c r="AB184" s="1050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>
        <v>5000</v>
      </c>
      <c r="AM184" s="36"/>
      <c r="AN184" s="37"/>
      <c r="AO184" s="19">
        <f t="shared" ref="AO184:AO189" si="47">+AB184+AD184+AE184+AF184+AG184+AH184+AI184++AJ184+AK184+AL184+AM184+AN184</f>
        <v>5000</v>
      </c>
    </row>
    <row r="185" spans="1:41" s="1" customFormat="1" ht="63" customHeight="1" x14ac:dyDescent="0.25">
      <c r="A185" s="1258"/>
      <c r="B185" s="1512"/>
      <c r="C185" s="1310"/>
      <c r="D185" s="1511" t="s">
        <v>359</v>
      </c>
      <c r="E185" s="1471">
        <f>SUM(F185:Q185)</f>
        <v>315</v>
      </c>
      <c r="F185" s="1499">
        <v>28</v>
      </c>
      <c r="G185" s="1499">
        <v>23</v>
      </c>
      <c r="H185" s="1499">
        <v>32</v>
      </c>
      <c r="I185" s="1499">
        <v>25</v>
      </c>
      <c r="J185" s="1499">
        <v>24</v>
      </c>
      <c r="K185" s="1499">
        <v>24</v>
      </c>
      <c r="L185" s="1499">
        <v>32</v>
      </c>
      <c r="M185" s="1499">
        <v>25</v>
      </c>
      <c r="N185" s="1499">
        <v>30</v>
      </c>
      <c r="O185" s="1499">
        <v>25</v>
      </c>
      <c r="P185" s="1499">
        <v>24</v>
      </c>
      <c r="Q185" s="1499">
        <v>23</v>
      </c>
      <c r="R185" s="1681"/>
      <c r="S185" s="1342"/>
      <c r="T185" s="1501" t="s">
        <v>232</v>
      </c>
      <c r="U185" s="909" t="s">
        <v>346</v>
      </c>
      <c r="V185" s="884" t="s">
        <v>74</v>
      </c>
      <c r="W185" s="904" t="s">
        <v>236</v>
      </c>
      <c r="X185" s="437">
        <v>1180</v>
      </c>
      <c r="Y185" s="324">
        <f t="shared" si="42"/>
        <v>141.6</v>
      </c>
      <c r="Z185" s="324">
        <f t="shared" si="43"/>
        <v>1321.6</v>
      </c>
      <c r="AA185" s="1098">
        <v>43633</v>
      </c>
      <c r="AB185" s="1050"/>
      <c r="AC185" s="36"/>
      <c r="AD185" s="36"/>
      <c r="AE185" s="36"/>
      <c r="AF185" s="36"/>
      <c r="AG185" s="36"/>
      <c r="AH185" s="36"/>
      <c r="AI185" s="36">
        <v>1180</v>
      </c>
      <c r="AJ185" s="36"/>
      <c r="AK185" s="36"/>
      <c r="AL185" s="36"/>
      <c r="AM185" s="36"/>
      <c r="AN185" s="37"/>
      <c r="AO185" s="19">
        <f t="shared" si="47"/>
        <v>1180</v>
      </c>
    </row>
    <row r="186" spans="1:41" s="1" customFormat="1" ht="63" customHeight="1" x14ac:dyDescent="0.25">
      <c r="A186" s="1258"/>
      <c r="B186" s="1512"/>
      <c r="C186" s="1310"/>
      <c r="D186" s="1511"/>
      <c r="E186" s="1471"/>
      <c r="F186" s="1499"/>
      <c r="G186" s="1499"/>
      <c r="H186" s="1499"/>
      <c r="I186" s="1499"/>
      <c r="J186" s="1499"/>
      <c r="K186" s="1499"/>
      <c r="L186" s="1499"/>
      <c r="M186" s="1499"/>
      <c r="N186" s="1499"/>
      <c r="O186" s="1499"/>
      <c r="P186" s="1499"/>
      <c r="Q186" s="1499"/>
      <c r="R186" s="1681"/>
      <c r="S186" s="1342"/>
      <c r="T186" s="1497"/>
      <c r="U186" s="909" t="s">
        <v>347</v>
      </c>
      <c r="V186" s="884" t="s">
        <v>74</v>
      </c>
      <c r="W186" s="904" t="s">
        <v>236</v>
      </c>
      <c r="X186" s="437">
        <v>3000</v>
      </c>
      <c r="Y186" s="324">
        <f t="shared" si="42"/>
        <v>360</v>
      </c>
      <c r="Z186" s="324">
        <f t="shared" si="43"/>
        <v>3360</v>
      </c>
      <c r="AA186" s="1098">
        <v>43679</v>
      </c>
      <c r="AB186" s="1050"/>
      <c r="AC186" s="36"/>
      <c r="AD186" s="36"/>
      <c r="AE186" s="36"/>
      <c r="AF186" s="36"/>
      <c r="AG186" s="36"/>
      <c r="AH186" s="36"/>
      <c r="AI186" s="36"/>
      <c r="AJ186" s="36">
        <v>3480</v>
      </c>
      <c r="AK186" s="36"/>
      <c r="AL186" s="36"/>
      <c r="AM186" s="36"/>
      <c r="AN186" s="37"/>
      <c r="AO186" s="19">
        <f t="shared" si="47"/>
        <v>3480</v>
      </c>
    </row>
    <row r="187" spans="1:41" s="1" customFormat="1" ht="63" customHeight="1" thickBot="1" x14ac:dyDescent="0.3">
      <c r="A187" s="1258"/>
      <c r="B187" s="1512"/>
      <c r="C187" s="1310"/>
      <c r="D187" s="861" t="s">
        <v>360</v>
      </c>
      <c r="E187" s="851">
        <f>SUM(F187:Q187)</f>
        <v>17</v>
      </c>
      <c r="F187" s="851">
        <v>1</v>
      </c>
      <c r="G187" s="851">
        <v>1</v>
      </c>
      <c r="H187" s="851">
        <v>1</v>
      </c>
      <c r="I187" s="851">
        <v>2</v>
      </c>
      <c r="J187" s="851">
        <v>1</v>
      </c>
      <c r="K187" s="851">
        <v>1</v>
      </c>
      <c r="L187" s="851">
        <v>2</v>
      </c>
      <c r="M187" s="851">
        <v>2</v>
      </c>
      <c r="N187" s="851">
        <v>2</v>
      </c>
      <c r="O187" s="851">
        <v>1</v>
      </c>
      <c r="P187" s="851">
        <v>2</v>
      </c>
      <c r="Q187" s="851">
        <v>1</v>
      </c>
      <c r="R187" s="1681"/>
      <c r="S187" s="1342"/>
      <c r="T187" s="847" t="s">
        <v>364</v>
      </c>
      <c r="U187" s="909" t="s">
        <v>348</v>
      </c>
      <c r="V187" s="894" t="s">
        <v>74</v>
      </c>
      <c r="W187" s="904" t="s">
        <v>236</v>
      </c>
      <c r="X187" s="992">
        <v>3600</v>
      </c>
      <c r="Y187" s="324">
        <f t="shared" si="42"/>
        <v>432</v>
      </c>
      <c r="Z187" s="324">
        <f t="shared" si="43"/>
        <v>4032</v>
      </c>
      <c r="AA187" s="1099">
        <v>43591</v>
      </c>
      <c r="AB187" s="1052"/>
      <c r="AC187" s="35"/>
      <c r="AD187" s="35"/>
      <c r="AE187" s="35"/>
      <c r="AF187" s="35"/>
      <c r="AG187" s="35">
        <v>6180</v>
      </c>
      <c r="AH187" s="35"/>
      <c r="AI187" s="35"/>
      <c r="AJ187" s="35"/>
      <c r="AK187" s="35"/>
      <c r="AL187" s="35"/>
      <c r="AM187" s="35"/>
      <c r="AN187" s="39"/>
      <c r="AO187" s="19">
        <f t="shared" si="47"/>
        <v>6180</v>
      </c>
    </row>
    <row r="188" spans="1:41" s="1" customFormat="1" ht="84.75" customHeight="1" x14ac:dyDescent="0.25">
      <c r="A188" s="1258"/>
      <c r="B188" s="1483" t="s">
        <v>382</v>
      </c>
      <c r="C188" s="1310"/>
      <c r="D188" s="67" t="s">
        <v>375</v>
      </c>
      <c r="E188" s="216" t="s">
        <v>376</v>
      </c>
      <c r="F188" s="125" t="s">
        <v>376</v>
      </c>
      <c r="G188" s="125" t="s">
        <v>376</v>
      </c>
      <c r="H188" s="125" t="s">
        <v>376</v>
      </c>
      <c r="I188" s="125" t="s">
        <v>376</v>
      </c>
      <c r="J188" s="125" t="s">
        <v>376</v>
      </c>
      <c r="K188" s="125" t="s">
        <v>376</v>
      </c>
      <c r="L188" s="125" t="s">
        <v>376</v>
      </c>
      <c r="M188" s="125" t="s">
        <v>376</v>
      </c>
      <c r="N188" s="125" t="s">
        <v>376</v>
      </c>
      <c r="O188" s="125" t="s">
        <v>376</v>
      </c>
      <c r="P188" s="125" t="s">
        <v>376</v>
      </c>
      <c r="Q188" s="125" t="s">
        <v>376</v>
      </c>
      <c r="R188" s="1681"/>
      <c r="S188" s="1502" t="s">
        <v>383</v>
      </c>
      <c r="T188" s="997" t="s">
        <v>146</v>
      </c>
      <c r="U188" s="909" t="s">
        <v>367</v>
      </c>
      <c r="V188" s="907" t="s">
        <v>60</v>
      </c>
      <c r="W188" s="1173" t="s">
        <v>699</v>
      </c>
      <c r="X188" s="1088">
        <v>10657.68</v>
      </c>
      <c r="Y188" s="102">
        <f>+X188*0.12</f>
        <v>1278.9215999999999</v>
      </c>
      <c r="Z188" s="102">
        <f>+X188+Y188</f>
        <v>11936.6016</v>
      </c>
      <c r="AA188" s="1144">
        <v>43922</v>
      </c>
      <c r="AB188" s="104"/>
      <c r="AC188" s="104"/>
      <c r="AD188" s="104"/>
      <c r="AE188" s="104"/>
      <c r="AF188" s="104">
        <f>+X188</f>
        <v>10657.68</v>
      </c>
      <c r="AG188" s="104"/>
      <c r="AH188" s="104"/>
      <c r="AI188" s="104"/>
      <c r="AJ188" s="104"/>
      <c r="AK188" s="104"/>
      <c r="AL188" s="104"/>
      <c r="AM188" s="104"/>
      <c r="AN188" s="104"/>
      <c r="AO188" s="19">
        <f t="shared" si="47"/>
        <v>10657.68</v>
      </c>
    </row>
    <row r="189" spans="1:41" s="1" customFormat="1" ht="63" customHeight="1" x14ac:dyDescent="0.25">
      <c r="A189" s="1258"/>
      <c r="B189" s="1512"/>
      <c r="C189" s="1310"/>
      <c r="D189" s="45" t="s">
        <v>377</v>
      </c>
      <c r="E189" s="215" t="s">
        <v>378</v>
      </c>
      <c r="F189" s="46" t="s">
        <v>378</v>
      </c>
      <c r="G189" s="46" t="s">
        <v>378</v>
      </c>
      <c r="H189" s="46" t="s">
        <v>378</v>
      </c>
      <c r="I189" s="46" t="s">
        <v>378</v>
      </c>
      <c r="J189" s="46" t="s">
        <v>378</v>
      </c>
      <c r="K189" s="46" t="s">
        <v>378</v>
      </c>
      <c r="L189" s="46" t="s">
        <v>378</v>
      </c>
      <c r="M189" s="46" t="s">
        <v>378</v>
      </c>
      <c r="N189" s="46" t="s">
        <v>378</v>
      </c>
      <c r="O189" s="46" t="s">
        <v>378</v>
      </c>
      <c r="P189" s="46" t="s">
        <v>378</v>
      </c>
      <c r="Q189" s="46" t="s">
        <v>378</v>
      </c>
      <c r="R189" s="1681"/>
      <c r="S189" s="1342"/>
      <c r="T189" s="112" t="s">
        <v>149</v>
      </c>
      <c r="U189" s="1501" t="s">
        <v>798</v>
      </c>
      <c r="V189" s="1475" t="s">
        <v>156</v>
      </c>
      <c r="W189" s="1520" t="s">
        <v>157</v>
      </c>
      <c r="X189" s="1753">
        <v>26220</v>
      </c>
      <c r="Y189" s="1542">
        <f>+X189*0.12</f>
        <v>3146.4</v>
      </c>
      <c r="Z189" s="1542">
        <f>+X189+Y189</f>
        <v>29366.400000000001</v>
      </c>
      <c r="AA189" s="1756">
        <v>44049</v>
      </c>
      <c r="AB189" s="1542"/>
      <c r="AC189" s="1542"/>
      <c r="AD189" s="1542"/>
      <c r="AE189" s="1542"/>
      <c r="AF189" s="1542"/>
      <c r="AG189" s="1542"/>
      <c r="AH189" s="1542"/>
      <c r="AI189" s="1542"/>
      <c r="AJ189" s="1542">
        <f>+X189</f>
        <v>26220</v>
      </c>
      <c r="AK189" s="1542"/>
      <c r="AL189" s="1542"/>
      <c r="AM189" s="1542"/>
      <c r="AN189" s="1542"/>
      <c r="AO189" s="1591">
        <f t="shared" si="47"/>
        <v>26220</v>
      </c>
    </row>
    <row r="190" spans="1:41" s="1" customFormat="1" ht="63" customHeight="1" x14ac:dyDescent="0.25">
      <c r="A190" s="1258"/>
      <c r="B190" s="1512"/>
      <c r="C190" s="1310"/>
      <c r="D190" s="45" t="s">
        <v>316</v>
      </c>
      <c r="E190" s="215">
        <v>30</v>
      </c>
      <c r="F190" s="47">
        <v>5</v>
      </c>
      <c r="G190" s="47">
        <v>5</v>
      </c>
      <c r="H190" s="47">
        <v>5</v>
      </c>
      <c r="I190" s="47">
        <v>5</v>
      </c>
      <c r="J190" s="47">
        <v>4</v>
      </c>
      <c r="K190" s="47">
        <v>6</v>
      </c>
      <c r="L190" s="47">
        <v>6</v>
      </c>
      <c r="M190" s="47">
        <v>6</v>
      </c>
      <c r="N190" s="47">
        <v>5</v>
      </c>
      <c r="O190" s="47">
        <v>3</v>
      </c>
      <c r="P190" s="47">
        <v>3</v>
      </c>
      <c r="Q190" s="47">
        <v>4</v>
      </c>
      <c r="R190" s="1681"/>
      <c r="S190" s="1342"/>
      <c r="T190" s="211" t="s">
        <v>150</v>
      </c>
      <c r="U190" s="1521"/>
      <c r="V190" s="1752"/>
      <c r="W190" s="1687"/>
      <c r="X190" s="1754"/>
      <c r="Y190" s="1542"/>
      <c r="Z190" s="1542"/>
      <c r="AA190" s="1757"/>
      <c r="AB190" s="1627"/>
      <c r="AC190" s="1627"/>
      <c r="AD190" s="1627"/>
      <c r="AE190" s="1627"/>
      <c r="AF190" s="1627"/>
      <c r="AG190" s="1627"/>
      <c r="AH190" s="1627"/>
      <c r="AI190" s="1627"/>
      <c r="AJ190" s="1627"/>
      <c r="AK190" s="1627"/>
      <c r="AL190" s="1627"/>
      <c r="AM190" s="1627"/>
      <c r="AN190" s="1627"/>
      <c r="AO190" s="1459"/>
    </row>
    <row r="191" spans="1:41" s="1" customFormat="1" ht="63" customHeight="1" x14ac:dyDescent="0.25">
      <c r="A191" s="1258"/>
      <c r="B191" s="1512"/>
      <c r="C191" s="1310"/>
      <c r="D191" s="856" t="s">
        <v>272</v>
      </c>
      <c r="E191" s="851">
        <v>7</v>
      </c>
      <c r="F191" s="855">
        <v>1</v>
      </c>
      <c r="G191" s="855">
        <v>1</v>
      </c>
      <c r="H191" s="855">
        <v>1</v>
      </c>
      <c r="I191" s="855">
        <v>1</v>
      </c>
      <c r="J191" s="855">
        <v>2</v>
      </c>
      <c r="K191" s="855">
        <v>1</v>
      </c>
      <c r="L191" s="855">
        <v>1</v>
      </c>
      <c r="M191" s="855">
        <v>1</v>
      </c>
      <c r="N191" s="855">
        <v>2</v>
      </c>
      <c r="O191" s="855">
        <v>2</v>
      </c>
      <c r="P191" s="855">
        <v>1</v>
      </c>
      <c r="Q191" s="855">
        <v>1</v>
      </c>
      <c r="R191" s="1681"/>
      <c r="S191" s="1342"/>
      <c r="T191" s="847" t="s">
        <v>275</v>
      </c>
      <c r="U191" s="1490" t="s">
        <v>369</v>
      </c>
      <c r="V191" s="1475" t="s">
        <v>156</v>
      </c>
      <c r="W191" s="1520" t="s">
        <v>157</v>
      </c>
      <c r="X191" s="1753">
        <v>24999.94</v>
      </c>
      <c r="Y191" s="1542">
        <f>+X191*0.12</f>
        <v>2999.9927999999995</v>
      </c>
      <c r="Z191" s="1542">
        <f>+X191+Y191</f>
        <v>27999.932799999999</v>
      </c>
      <c r="AA191" s="1756">
        <v>44023</v>
      </c>
      <c r="AB191" s="1542"/>
      <c r="AC191" s="1542"/>
      <c r="AD191" s="1542"/>
      <c r="AE191" s="1542"/>
      <c r="AF191" s="1542"/>
      <c r="AG191" s="1542"/>
      <c r="AH191" s="1542"/>
      <c r="AI191" s="1542">
        <f>+X191</f>
        <v>24999.94</v>
      </c>
      <c r="AJ191" s="1542"/>
      <c r="AK191" s="1542"/>
      <c r="AL191" s="1542"/>
      <c r="AM191" s="1542"/>
      <c r="AN191" s="1542"/>
      <c r="AO191" s="1591">
        <f t="shared" ref="AO191:AO193" si="48">+AB191+AD191+AE191+AF191+AG191+AH191+AI191++AJ191+AK191+AL191+AM191+AN191</f>
        <v>24999.94</v>
      </c>
    </row>
    <row r="192" spans="1:41" s="1" customFormat="1" ht="63" customHeight="1" x14ac:dyDescent="0.25">
      <c r="A192" s="1258"/>
      <c r="B192" s="1512"/>
      <c r="C192" s="1310"/>
      <c r="D192" s="856" t="s">
        <v>384</v>
      </c>
      <c r="E192" s="851">
        <v>3</v>
      </c>
      <c r="F192" s="855">
        <v>0</v>
      </c>
      <c r="G192" s="855">
        <v>0</v>
      </c>
      <c r="H192" s="855">
        <v>0</v>
      </c>
      <c r="I192" s="855">
        <v>0</v>
      </c>
      <c r="J192" s="855">
        <v>0</v>
      </c>
      <c r="K192" s="855">
        <v>2</v>
      </c>
      <c r="L192" s="855">
        <v>0</v>
      </c>
      <c r="M192" s="855">
        <v>0</v>
      </c>
      <c r="N192" s="855">
        <v>0</v>
      </c>
      <c r="O192" s="855">
        <v>0</v>
      </c>
      <c r="P192" s="855">
        <v>0</v>
      </c>
      <c r="Q192" s="855">
        <v>1</v>
      </c>
      <c r="R192" s="1681"/>
      <c r="S192" s="1510"/>
      <c r="T192" s="848" t="s">
        <v>152</v>
      </c>
      <c r="U192" s="1521"/>
      <c r="V192" s="1721"/>
      <c r="W192" s="1687"/>
      <c r="X192" s="1755"/>
      <c r="Y192" s="1542"/>
      <c r="Z192" s="1542"/>
      <c r="AA192" s="1758"/>
      <c r="AB192" s="1679"/>
      <c r="AC192" s="1679"/>
      <c r="AD192" s="1679"/>
      <c r="AE192" s="1679"/>
      <c r="AF192" s="1679"/>
      <c r="AG192" s="1679"/>
      <c r="AH192" s="1679"/>
      <c r="AI192" s="1679"/>
      <c r="AJ192" s="1679"/>
      <c r="AK192" s="1679"/>
      <c r="AL192" s="1679"/>
      <c r="AM192" s="1679"/>
      <c r="AN192" s="1679"/>
      <c r="AO192" s="1459"/>
    </row>
    <row r="193" spans="1:41" s="1" customFormat="1" ht="63" customHeight="1" x14ac:dyDescent="0.25">
      <c r="A193" s="1258"/>
      <c r="B193" s="1512"/>
      <c r="C193" s="1310"/>
      <c r="D193" s="1452" t="s">
        <v>200</v>
      </c>
      <c r="E193" s="1471">
        <v>36</v>
      </c>
      <c r="F193" s="1499">
        <v>3</v>
      </c>
      <c r="G193" s="1499">
        <v>3</v>
      </c>
      <c r="H193" s="1499">
        <v>3</v>
      </c>
      <c r="I193" s="1499">
        <v>3</v>
      </c>
      <c r="J193" s="1499">
        <v>3</v>
      </c>
      <c r="K193" s="1499">
        <v>3</v>
      </c>
      <c r="L193" s="1499">
        <v>3</v>
      </c>
      <c r="M193" s="1499">
        <v>3</v>
      </c>
      <c r="N193" s="1499">
        <v>3</v>
      </c>
      <c r="O193" s="1499">
        <v>3</v>
      </c>
      <c r="P193" s="1499">
        <v>3</v>
      </c>
      <c r="Q193" s="1499">
        <v>3</v>
      </c>
      <c r="R193" s="1681"/>
      <c r="S193" s="1342"/>
      <c r="T193" s="1501" t="s">
        <v>203</v>
      </c>
      <c r="U193" s="909" t="s">
        <v>373</v>
      </c>
      <c r="V193" s="908" t="s">
        <v>74</v>
      </c>
      <c r="W193" s="904" t="s">
        <v>236</v>
      </c>
      <c r="X193" s="1089">
        <v>19628.13</v>
      </c>
      <c r="Y193" s="327">
        <f t="shared" ref="Y193:Y200" si="49">+X193*0.12</f>
        <v>2355.3755999999998</v>
      </c>
      <c r="Z193" s="327">
        <f t="shared" ref="Z193:Z200" si="50">+X193+Y193</f>
        <v>21983.5056</v>
      </c>
      <c r="AA193" s="1145">
        <v>44146</v>
      </c>
      <c r="AB193" s="327"/>
      <c r="AC193" s="102"/>
      <c r="AD193" s="118"/>
      <c r="AE193" s="118"/>
      <c r="AF193" s="119"/>
      <c r="AG193" s="118"/>
      <c r="AH193" s="118"/>
      <c r="AI193" s="119"/>
      <c r="AJ193" s="118"/>
      <c r="AK193" s="118"/>
      <c r="AL193" s="118"/>
      <c r="AM193" s="874">
        <f>+X193</f>
        <v>19628.13</v>
      </c>
      <c r="AN193" s="155"/>
      <c r="AO193" s="19">
        <f t="shared" si="48"/>
        <v>19628.13</v>
      </c>
    </row>
    <row r="194" spans="1:41" s="1" customFormat="1" ht="63" customHeight="1" thickBot="1" x14ac:dyDescent="0.3">
      <c r="A194" s="1258"/>
      <c r="B194" s="1514"/>
      <c r="C194" s="1310"/>
      <c r="D194" s="1504"/>
      <c r="E194" s="1508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11"/>
      <c r="P194" s="1311"/>
      <c r="Q194" s="1311"/>
      <c r="R194" s="1681"/>
      <c r="S194" s="1490"/>
      <c r="T194" s="1516"/>
      <c r="U194" s="909" t="s">
        <v>374</v>
      </c>
      <c r="V194" s="150" t="s">
        <v>74</v>
      </c>
      <c r="W194" s="904" t="s">
        <v>236</v>
      </c>
      <c r="X194" s="1088">
        <v>2500</v>
      </c>
      <c r="Y194" s="327">
        <f t="shared" si="49"/>
        <v>300</v>
      </c>
      <c r="Z194" s="327">
        <f t="shared" si="50"/>
        <v>2800</v>
      </c>
      <c r="AA194" s="1146">
        <v>44125</v>
      </c>
      <c r="AB194" s="1016"/>
      <c r="AC194" s="104"/>
      <c r="AD194" s="107"/>
      <c r="AE194" s="107"/>
      <c r="AF194" s="108"/>
      <c r="AG194" s="107"/>
      <c r="AH194" s="107"/>
      <c r="AI194" s="108"/>
      <c r="AJ194" s="107"/>
      <c r="AK194" s="157"/>
      <c r="AL194" s="875">
        <f>+X194</f>
        <v>2500</v>
      </c>
      <c r="AM194" s="107"/>
      <c r="AN194" s="109"/>
      <c r="AO194" s="19">
        <f t="shared" ref="AO194:AO215" si="51">+AB194+AD194+AE194+AF194+AG194+AH194+AI194++AJ194+AK194+AL194+AM194+AN194</f>
        <v>2500</v>
      </c>
    </row>
    <row r="195" spans="1:41" s="1" customFormat="1" ht="63" customHeight="1" x14ac:dyDescent="0.25">
      <c r="A195" s="1258"/>
      <c r="B195" s="1483" t="s">
        <v>855</v>
      </c>
      <c r="C195" s="1310"/>
      <c r="D195" s="1451" t="s">
        <v>140</v>
      </c>
      <c r="E195" s="1519" t="s">
        <v>406</v>
      </c>
      <c r="F195" s="1519" t="s">
        <v>406</v>
      </c>
      <c r="G195" s="1519" t="s">
        <v>406</v>
      </c>
      <c r="H195" s="1519" t="s">
        <v>406</v>
      </c>
      <c r="I195" s="1519" t="s">
        <v>406</v>
      </c>
      <c r="J195" s="1519" t="s">
        <v>406</v>
      </c>
      <c r="K195" s="1519" t="s">
        <v>406</v>
      </c>
      <c r="L195" s="1519" t="s">
        <v>406</v>
      </c>
      <c r="M195" s="1519" t="s">
        <v>406</v>
      </c>
      <c r="N195" s="1519" t="s">
        <v>406</v>
      </c>
      <c r="O195" s="1519" t="s">
        <v>406</v>
      </c>
      <c r="P195" s="1519" t="s">
        <v>406</v>
      </c>
      <c r="Q195" s="1519" t="s">
        <v>406</v>
      </c>
      <c r="R195" s="1681"/>
      <c r="S195" s="1502" t="s">
        <v>426</v>
      </c>
      <c r="T195" s="1492"/>
      <c r="U195" s="909" t="s">
        <v>385</v>
      </c>
      <c r="V195" s="1042" t="s">
        <v>74</v>
      </c>
      <c r="W195" s="898" t="s">
        <v>236</v>
      </c>
      <c r="X195" s="1090">
        <v>3000</v>
      </c>
      <c r="Y195" s="327">
        <f t="shared" si="49"/>
        <v>360</v>
      </c>
      <c r="Z195" s="327">
        <f t="shared" si="50"/>
        <v>3360</v>
      </c>
      <c r="AA195" s="1147">
        <v>44175</v>
      </c>
      <c r="AB195" s="1053"/>
      <c r="AC195" s="1025"/>
      <c r="AD195" s="1025"/>
      <c r="AE195" s="1025"/>
      <c r="AF195" s="1025"/>
      <c r="AG195" s="1025"/>
      <c r="AH195" s="1025"/>
      <c r="AI195" s="1025"/>
      <c r="AJ195" s="1025"/>
      <c r="AK195" s="1025"/>
      <c r="AL195" s="1025"/>
      <c r="AM195" s="1025"/>
      <c r="AN195" s="1026">
        <f>+X195</f>
        <v>3000</v>
      </c>
      <c r="AO195" s="19">
        <f t="shared" si="51"/>
        <v>3000</v>
      </c>
    </row>
    <row r="196" spans="1:41" s="1" customFormat="1" ht="63" customHeight="1" x14ac:dyDescent="0.25">
      <c r="A196" s="1258"/>
      <c r="B196" s="1512"/>
      <c r="C196" s="1310"/>
      <c r="D196" s="1452"/>
      <c r="E196" s="1471"/>
      <c r="F196" s="1471"/>
      <c r="G196" s="1471"/>
      <c r="H196" s="1471"/>
      <c r="I196" s="1471"/>
      <c r="J196" s="1471"/>
      <c r="K196" s="1471"/>
      <c r="L196" s="1471"/>
      <c r="M196" s="1471"/>
      <c r="N196" s="1471"/>
      <c r="O196" s="1471"/>
      <c r="P196" s="1471"/>
      <c r="Q196" s="1471"/>
      <c r="R196" s="1681"/>
      <c r="S196" s="1342"/>
      <c r="T196" s="1493"/>
      <c r="U196" s="909" t="s">
        <v>386</v>
      </c>
      <c r="V196" s="908" t="s">
        <v>156</v>
      </c>
      <c r="W196" s="904" t="s">
        <v>248</v>
      </c>
      <c r="X196" s="437">
        <v>16071.43</v>
      </c>
      <c r="Y196" s="327">
        <f t="shared" si="49"/>
        <v>1928.5716</v>
      </c>
      <c r="Z196" s="327">
        <f t="shared" si="50"/>
        <v>18000.0016</v>
      </c>
      <c r="AA196" s="1098">
        <v>44143</v>
      </c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>
        <f>+X196</f>
        <v>16071.43</v>
      </c>
      <c r="AN196" s="102"/>
      <c r="AO196" s="19">
        <f t="shared" si="51"/>
        <v>16071.43</v>
      </c>
    </row>
    <row r="197" spans="1:41" s="1" customFormat="1" ht="63" hidden="1" customHeight="1" x14ac:dyDescent="0.25">
      <c r="A197" s="1258"/>
      <c r="B197" s="1512"/>
      <c r="C197" s="1310"/>
      <c r="D197" s="1452"/>
      <c r="E197" s="1471"/>
      <c r="F197" s="1471"/>
      <c r="G197" s="1471"/>
      <c r="H197" s="1471"/>
      <c r="I197" s="1471"/>
      <c r="J197" s="1471"/>
      <c r="K197" s="1471"/>
      <c r="L197" s="1471"/>
      <c r="M197" s="1471"/>
      <c r="N197" s="1471"/>
      <c r="O197" s="1471"/>
      <c r="P197" s="1471"/>
      <c r="Q197" s="1471"/>
      <c r="R197" s="1681"/>
      <c r="S197" s="1342"/>
      <c r="T197" s="1493"/>
      <c r="U197" s="471" t="s">
        <v>387</v>
      </c>
      <c r="V197" s="1027" t="s">
        <v>156</v>
      </c>
      <c r="W197" s="1057" t="s">
        <v>248</v>
      </c>
      <c r="X197" s="1091">
        <v>9428.52</v>
      </c>
      <c r="Y197" s="876">
        <f t="shared" si="49"/>
        <v>1131.4223999999999</v>
      </c>
      <c r="Z197" s="876">
        <f t="shared" si="50"/>
        <v>10559.9424</v>
      </c>
      <c r="AA197" s="1148">
        <v>44167</v>
      </c>
      <c r="AB197" s="1028" t="s">
        <v>799</v>
      </c>
      <c r="AC197" s="266"/>
      <c r="AD197" s="266"/>
      <c r="AE197" s="266"/>
      <c r="AF197" s="266"/>
      <c r="AG197" s="266"/>
      <c r="AH197" s="266"/>
      <c r="AI197" s="266"/>
      <c r="AJ197" s="266"/>
      <c r="AK197" s="266"/>
      <c r="AL197" s="266"/>
      <c r="AM197" s="266">
        <v>9428.57</v>
      </c>
      <c r="AN197" s="934"/>
      <c r="AO197" s="19" t="e">
        <f t="shared" si="51"/>
        <v>#VALUE!</v>
      </c>
    </row>
    <row r="198" spans="1:41" s="1" customFormat="1" ht="63" customHeight="1" x14ac:dyDescent="0.25">
      <c r="A198" s="1258"/>
      <c r="B198" s="1512"/>
      <c r="C198" s="1310"/>
      <c r="D198" s="1452"/>
      <c r="E198" s="1471"/>
      <c r="F198" s="1471"/>
      <c r="G198" s="1471"/>
      <c r="H198" s="1471"/>
      <c r="I198" s="1471"/>
      <c r="J198" s="1471"/>
      <c r="K198" s="1471"/>
      <c r="L198" s="1471"/>
      <c r="M198" s="1471"/>
      <c r="N198" s="1471"/>
      <c r="O198" s="1471"/>
      <c r="P198" s="1471"/>
      <c r="Q198" s="1471"/>
      <c r="R198" s="1681"/>
      <c r="S198" s="1342"/>
      <c r="T198" s="1493"/>
      <c r="U198" s="909" t="s">
        <v>388</v>
      </c>
      <c r="V198" s="908" t="s">
        <v>74</v>
      </c>
      <c r="W198" s="904" t="s">
        <v>236</v>
      </c>
      <c r="X198" s="437">
        <v>2000</v>
      </c>
      <c r="Y198" s="327">
        <f t="shared" si="49"/>
        <v>240</v>
      </c>
      <c r="Z198" s="327">
        <f t="shared" si="50"/>
        <v>2240</v>
      </c>
      <c r="AA198" s="1098">
        <v>43544</v>
      </c>
      <c r="AB198" s="327"/>
      <c r="AC198" s="102"/>
      <c r="AD198" s="102"/>
      <c r="AE198" s="102">
        <f>+X198</f>
        <v>2000</v>
      </c>
      <c r="AF198" s="102"/>
      <c r="AG198" s="102"/>
      <c r="AH198" s="102"/>
      <c r="AI198" s="102"/>
      <c r="AJ198" s="102"/>
      <c r="AK198" s="102"/>
      <c r="AL198" s="102"/>
      <c r="AM198" s="102"/>
      <c r="AN198" s="103"/>
      <c r="AO198" s="19">
        <f t="shared" si="51"/>
        <v>2000</v>
      </c>
    </row>
    <row r="199" spans="1:41" s="1" customFormat="1" ht="63" customHeight="1" x14ac:dyDescent="0.25">
      <c r="A199" s="1258"/>
      <c r="B199" s="1512"/>
      <c r="C199" s="1310"/>
      <c r="D199" s="1452"/>
      <c r="E199" s="1471"/>
      <c r="F199" s="1471"/>
      <c r="G199" s="1471"/>
      <c r="H199" s="1471"/>
      <c r="I199" s="1471"/>
      <c r="J199" s="1471"/>
      <c r="K199" s="1471"/>
      <c r="L199" s="1471"/>
      <c r="M199" s="1471"/>
      <c r="N199" s="1471"/>
      <c r="O199" s="1471"/>
      <c r="P199" s="1471"/>
      <c r="Q199" s="1471"/>
      <c r="R199" s="1681"/>
      <c r="S199" s="1342"/>
      <c r="T199" s="1493"/>
      <c r="U199" s="909" t="s">
        <v>389</v>
      </c>
      <c r="V199" s="908" t="s">
        <v>156</v>
      </c>
      <c r="W199" s="904" t="s">
        <v>248</v>
      </c>
      <c r="X199" s="437">
        <v>4235.71</v>
      </c>
      <c r="Y199" s="327">
        <f t="shared" si="49"/>
        <v>508.28519999999997</v>
      </c>
      <c r="Z199" s="327">
        <f t="shared" si="50"/>
        <v>4743.9952000000003</v>
      </c>
      <c r="AA199" s="1098">
        <v>43930</v>
      </c>
      <c r="AB199" s="102"/>
      <c r="AC199" s="102"/>
      <c r="AD199" s="102"/>
      <c r="AE199" s="102"/>
      <c r="AF199" s="102">
        <f>+X199</f>
        <v>4235.71</v>
      </c>
      <c r="AG199" s="102"/>
      <c r="AH199" s="102"/>
      <c r="AI199" s="102"/>
      <c r="AJ199" s="102"/>
      <c r="AK199" s="102"/>
      <c r="AL199" s="102"/>
      <c r="AM199" s="102"/>
      <c r="AN199" s="103"/>
      <c r="AO199" s="19">
        <f t="shared" si="51"/>
        <v>4235.71</v>
      </c>
    </row>
    <row r="200" spans="1:41" s="1" customFormat="1" ht="63" customHeight="1" x14ac:dyDescent="0.25">
      <c r="A200" s="1258"/>
      <c r="B200" s="1512"/>
      <c r="C200" s="1310"/>
      <c r="D200" s="1452"/>
      <c r="E200" s="1471"/>
      <c r="F200" s="1471"/>
      <c r="G200" s="1471"/>
      <c r="H200" s="1471"/>
      <c r="I200" s="1471"/>
      <c r="J200" s="1471"/>
      <c r="K200" s="1471"/>
      <c r="L200" s="1471"/>
      <c r="M200" s="1471"/>
      <c r="N200" s="1471"/>
      <c r="O200" s="1471"/>
      <c r="P200" s="1471"/>
      <c r="Q200" s="1471"/>
      <c r="R200" s="1681"/>
      <c r="S200" s="1342"/>
      <c r="T200" s="1521"/>
      <c r="U200" s="909" t="s">
        <v>390</v>
      </c>
      <c r="V200" s="908" t="s">
        <v>74</v>
      </c>
      <c r="W200" s="904" t="s">
        <v>236</v>
      </c>
      <c r="X200" s="437">
        <v>3600</v>
      </c>
      <c r="Y200" s="327">
        <f t="shared" si="49"/>
        <v>432</v>
      </c>
      <c r="Z200" s="327">
        <f t="shared" si="50"/>
        <v>4032</v>
      </c>
      <c r="AA200" s="1098">
        <v>43577</v>
      </c>
      <c r="AB200" s="327"/>
      <c r="AC200" s="102"/>
      <c r="AD200" s="102"/>
      <c r="AE200" s="102"/>
      <c r="AF200" s="102">
        <f>+X200</f>
        <v>3600</v>
      </c>
      <c r="AG200" s="102"/>
      <c r="AH200" s="102"/>
      <c r="AI200" s="102"/>
      <c r="AJ200" s="102"/>
      <c r="AK200" s="102"/>
      <c r="AL200" s="102"/>
      <c r="AM200" s="102"/>
      <c r="AN200" s="103"/>
      <c r="AO200" s="19">
        <f t="shared" si="51"/>
        <v>3600</v>
      </c>
    </row>
    <row r="201" spans="1:41" s="1" customFormat="1" ht="63" hidden="1" customHeight="1" x14ac:dyDescent="0.25">
      <c r="A201" s="1258"/>
      <c r="B201" s="1512"/>
      <c r="C201" s="1310"/>
      <c r="D201" s="1452" t="s">
        <v>409</v>
      </c>
      <c r="E201" s="1471" t="s">
        <v>407</v>
      </c>
      <c r="F201" s="1471" t="s">
        <v>407</v>
      </c>
      <c r="G201" s="1471" t="s">
        <v>407</v>
      </c>
      <c r="H201" s="1471" t="s">
        <v>407</v>
      </c>
      <c r="I201" s="1471" t="s">
        <v>407</v>
      </c>
      <c r="J201" s="1471" t="s">
        <v>407</v>
      </c>
      <c r="K201" s="1471" t="s">
        <v>407</v>
      </c>
      <c r="L201" s="1471" t="s">
        <v>407</v>
      </c>
      <c r="M201" s="1471" t="s">
        <v>407</v>
      </c>
      <c r="N201" s="1471" t="s">
        <v>407</v>
      </c>
      <c r="O201" s="1471" t="s">
        <v>407</v>
      </c>
      <c r="P201" s="1471" t="s">
        <v>407</v>
      </c>
      <c r="Q201" s="1471" t="s">
        <v>407</v>
      </c>
      <c r="R201" s="1681"/>
      <c r="S201" s="1342"/>
      <c r="T201" s="1490"/>
      <c r="U201" s="471" t="s">
        <v>391</v>
      </c>
      <c r="V201" s="509" t="s">
        <v>74</v>
      </c>
      <c r="W201" s="580" t="s">
        <v>236</v>
      </c>
      <c r="X201" s="941">
        <v>14986.07</v>
      </c>
      <c r="Y201" s="876">
        <f t="shared" ref="Y201" si="52">+X201*0.12</f>
        <v>1798.3283999999999</v>
      </c>
      <c r="Z201" s="876">
        <f t="shared" ref="Z201" si="53">+X201+Y201</f>
        <v>16784.398399999998</v>
      </c>
      <c r="AA201" s="1149">
        <v>44229</v>
      </c>
      <c r="AB201" s="1045" t="s">
        <v>854</v>
      </c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3">
        <v>24262.5</v>
      </c>
      <c r="AO201" s="19" t="e">
        <f>+#REF!+AD201+AE201+AF201+AG201+AH201+AI201++AJ201+AK201+AL201+AM201+AN201</f>
        <v>#REF!</v>
      </c>
    </row>
    <row r="202" spans="1:41" s="1" customFormat="1" ht="63" customHeight="1" x14ac:dyDescent="0.25">
      <c r="A202" s="1258"/>
      <c r="B202" s="1512"/>
      <c r="C202" s="1310"/>
      <c r="D202" s="1452"/>
      <c r="E202" s="1471"/>
      <c r="F202" s="1471"/>
      <c r="G202" s="1471"/>
      <c r="H202" s="1471"/>
      <c r="I202" s="1471"/>
      <c r="J202" s="1471"/>
      <c r="K202" s="1471"/>
      <c r="L202" s="1471"/>
      <c r="M202" s="1471"/>
      <c r="N202" s="1471"/>
      <c r="O202" s="1471"/>
      <c r="P202" s="1471"/>
      <c r="Q202" s="1471"/>
      <c r="R202" s="1681"/>
      <c r="S202" s="1342"/>
      <c r="T202" s="1493"/>
      <c r="U202" s="909" t="s">
        <v>392</v>
      </c>
      <c r="V202" s="908" t="s">
        <v>156</v>
      </c>
      <c r="W202" s="904" t="s">
        <v>248</v>
      </c>
      <c r="X202" s="437">
        <v>18000</v>
      </c>
      <c r="Y202" s="324">
        <f t="shared" ref="Y202:Y210" si="54">+X202*0.12</f>
        <v>2160</v>
      </c>
      <c r="Z202" s="324">
        <f t="shared" ref="Z202:Z210" si="55">+X202+Y202</f>
        <v>20160</v>
      </c>
      <c r="AA202" s="1098">
        <v>44121</v>
      </c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>
        <v>36000</v>
      </c>
      <c r="AM202" s="102"/>
      <c r="AN202" s="103"/>
      <c r="AO202" s="19">
        <f t="shared" si="51"/>
        <v>36000</v>
      </c>
    </row>
    <row r="203" spans="1:41" s="1" customFormat="1" ht="63" customHeight="1" x14ac:dyDescent="0.25">
      <c r="A203" s="1258"/>
      <c r="B203" s="1512"/>
      <c r="C203" s="1310"/>
      <c r="D203" s="1452"/>
      <c r="E203" s="1471"/>
      <c r="F203" s="1471"/>
      <c r="G203" s="1471"/>
      <c r="H203" s="1471"/>
      <c r="I203" s="1471"/>
      <c r="J203" s="1471"/>
      <c r="K203" s="1471"/>
      <c r="L203" s="1471"/>
      <c r="M203" s="1471"/>
      <c r="N203" s="1471"/>
      <c r="O203" s="1471"/>
      <c r="P203" s="1471"/>
      <c r="Q203" s="1471"/>
      <c r="R203" s="1681"/>
      <c r="S203" s="1342"/>
      <c r="T203" s="1493"/>
      <c r="U203" s="909" t="s">
        <v>393</v>
      </c>
      <c r="V203" s="908" t="s">
        <v>156</v>
      </c>
      <c r="W203" s="904" t="s">
        <v>248</v>
      </c>
      <c r="X203" s="437">
        <v>15789.48</v>
      </c>
      <c r="Y203" s="324">
        <f t="shared" si="54"/>
        <v>1894.7375999999999</v>
      </c>
      <c r="Z203" s="324">
        <f t="shared" si="55"/>
        <v>17684.2176</v>
      </c>
      <c r="AA203" s="1098">
        <v>43929</v>
      </c>
      <c r="AB203" s="102"/>
      <c r="AC203" s="102"/>
      <c r="AD203" s="102"/>
      <c r="AE203" s="102"/>
      <c r="AF203" s="102"/>
      <c r="AG203" s="102">
        <v>15789.48</v>
      </c>
      <c r="AH203" s="102"/>
      <c r="AI203" s="102"/>
      <c r="AJ203" s="102"/>
      <c r="AK203" s="102"/>
      <c r="AL203" s="102"/>
      <c r="AM203" s="102"/>
      <c r="AN203" s="103"/>
      <c r="AO203" s="19">
        <f t="shared" si="51"/>
        <v>15789.48</v>
      </c>
    </row>
    <row r="204" spans="1:41" s="1" customFormat="1" ht="63" customHeight="1" x14ac:dyDescent="0.25">
      <c r="A204" s="1258"/>
      <c r="B204" s="1512"/>
      <c r="C204" s="1310"/>
      <c r="D204" s="1452"/>
      <c r="E204" s="1471"/>
      <c r="F204" s="1471"/>
      <c r="G204" s="1471"/>
      <c r="H204" s="1471"/>
      <c r="I204" s="1471"/>
      <c r="J204" s="1471"/>
      <c r="K204" s="1471"/>
      <c r="L204" s="1471"/>
      <c r="M204" s="1471"/>
      <c r="N204" s="1471"/>
      <c r="O204" s="1471"/>
      <c r="P204" s="1471"/>
      <c r="Q204" s="1471"/>
      <c r="R204" s="1681"/>
      <c r="S204" s="1342"/>
      <c r="T204" s="1493"/>
      <c r="U204" s="909" t="s">
        <v>800</v>
      </c>
      <c r="V204" s="908" t="s">
        <v>156</v>
      </c>
      <c r="W204" s="904" t="s">
        <v>248</v>
      </c>
      <c r="X204" s="437">
        <v>8124.75</v>
      </c>
      <c r="Y204" s="324">
        <f t="shared" si="54"/>
        <v>974.96999999999991</v>
      </c>
      <c r="Z204" s="324">
        <f t="shared" si="55"/>
        <v>9099.7199999999993</v>
      </c>
      <c r="AA204" s="1098">
        <v>44105</v>
      </c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>
        <f>+X204</f>
        <v>8124.75</v>
      </c>
      <c r="AM204" s="102"/>
      <c r="AN204" s="103"/>
      <c r="AO204" s="19">
        <f t="shared" si="51"/>
        <v>8124.75</v>
      </c>
    </row>
    <row r="205" spans="1:41" s="1" customFormat="1" ht="63" customHeight="1" x14ac:dyDescent="0.25">
      <c r="A205" s="1258"/>
      <c r="B205" s="1512"/>
      <c r="C205" s="1310"/>
      <c r="D205" s="1452"/>
      <c r="E205" s="1471"/>
      <c r="F205" s="1471"/>
      <c r="G205" s="1471"/>
      <c r="H205" s="1471"/>
      <c r="I205" s="1471"/>
      <c r="J205" s="1471"/>
      <c r="K205" s="1471"/>
      <c r="L205" s="1471"/>
      <c r="M205" s="1471"/>
      <c r="N205" s="1471"/>
      <c r="O205" s="1471"/>
      <c r="P205" s="1471"/>
      <c r="Q205" s="1471"/>
      <c r="R205" s="1681"/>
      <c r="S205" s="1342"/>
      <c r="T205" s="1493"/>
      <c r="U205" s="909" t="s">
        <v>749</v>
      </c>
      <c r="V205" s="908" t="s">
        <v>74</v>
      </c>
      <c r="W205" s="904" t="s">
        <v>236</v>
      </c>
      <c r="X205" s="437">
        <v>3648.21</v>
      </c>
      <c r="Y205" s="324">
        <f t="shared" si="54"/>
        <v>437.78519999999997</v>
      </c>
      <c r="Z205" s="324">
        <f t="shared" si="55"/>
        <v>4085.9951999999998</v>
      </c>
      <c r="AA205" s="1098">
        <v>43797</v>
      </c>
      <c r="AB205" s="327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>
        <v>3648.21</v>
      </c>
      <c r="AN205" s="103"/>
      <c r="AO205" s="19">
        <f t="shared" si="51"/>
        <v>3648.21</v>
      </c>
    </row>
    <row r="206" spans="1:41" s="1" customFormat="1" ht="63" customHeight="1" x14ac:dyDescent="0.25">
      <c r="A206" s="1258"/>
      <c r="B206" s="1512"/>
      <c r="C206" s="1310"/>
      <c r="D206" s="1452"/>
      <c r="E206" s="1471"/>
      <c r="F206" s="1471"/>
      <c r="G206" s="1471"/>
      <c r="H206" s="1471"/>
      <c r="I206" s="1471"/>
      <c r="J206" s="1471"/>
      <c r="K206" s="1471"/>
      <c r="L206" s="1471"/>
      <c r="M206" s="1471"/>
      <c r="N206" s="1471"/>
      <c r="O206" s="1471"/>
      <c r="P206" s="1471"/>
      <c r="Q206" s="1471"/>
      <c r="R206" s="1681"/>
      <c r="S206" s="1342"/>
      <c r="T206" s="1493"/>
      <c r="U206" s="909" t="s">
        <v>394</v>
      </c>
      <c r="V206" s="908" t="s">
        <v>156</v>
      </c>
      <c r="W206" s="904" t="s">
        <v>248</v>
      </c>
      <c r="X206" s="437">
        <v>4200</v>
      </c>
      <c r="Y206" s="324">
        <f t="shared" si="54"/>
        <v>504</v>
      </c>
      <c r="Z206" s="324">
        <f t="shared" si="55"/>
        <v>4704</v>
      </c>
      <c r="AA206" s="1098">
        <v>43930</v>
      </c>
      <c r="AB206" s="102"/>
      <c r="AC206" s="102"/>
      <c r="AD206" s="102"/>
      <c r="AE206" s="102"/>
      <c r="AF206" s="102">
        <v>9408</v>
      </c>
      <c r="AG206" s="102"/>
      <c r="AH206" s="102"/>
      <c r="AI206" s="102"/>
      <c r="AJ206" s="102"/>
      <c r="AK206" s="102"/>
      <c r="AL206" s="102"/>
      <c r="AM206" s="102"/>
      <c r="AN206" s="103"/>
      <c r="AO206" s="19">
        <f t="shared" si="51"/>
        <v>9408</v>
      </c>
    </row>
    <row r="207" spans="1:41" s="1" customFormat="1" ht="63" customHeight="1" x14ac:dyDescent="0.25">
      <c r="A207" s="1258"/>
      <c r="B207" s="1512"/>
      <c r="C207" s="1310"/>
      <c r="D207" s="1452"/>
      <c r="E207" s="1471"/>
      <c r="F207" s="1471"/>
      <c r="G207" s="1471"/>
      <c r="H207" s="1471"/>
      <c r="I207" s="1471"/>
      <c r="J207" s="1471"/>
      <c r="K207" s="1471"/>
      <c r="L207" s="1471"/>
      <c r="M207" s="1471"/>
      <c r="N207" s="1471"/>
      <c r="O207" s="1471"/>
      <c r="P207" s="1471"/>
      <c r="Q207" s="1471"/>
      <c r="R207" s="1681"/>
      <c r="S207" s="1342"/>
      <c r="T207" s="1521"/>
      <c r="U207" s="909" t="s">
        <v>395</v>
      </c>
      <c r="V207" s="908" t="s">
        <v>74</v>
      </c>
      <c r="W207" s="904" t="s">
        <v>236</v>
      </c>
      <c r="X207" s="437">
        <v>1000</v>
      </c>
      <c r="Y207" s="324">
        <f t="shared" si="54"/>
        <v>120</v>
      </c>
      <c r="Z207" s="324">
        <f t="shared" si="55"/>
        <v>1120</v>
      </c>
      <c r="AA207" s="1150"/>
      <c r="AB207" s="327" t="s">
        <v>742</v>
      </c>
      <c r="AC207" s="102"/>
      <c r="AD207" s="102"/>
      <c r="AE207" s="102">
        <f>+X207</f>
        <v>1000</v>
      </c>
      <c r="AF207" s="102"/>
      <c r="AG207" s="102"/>
      <c r="AH207" s="102"/>
      <c r="AI207" s="102"/>
      <c r="AJ207" s="102"/>
      <c r="AK207" s="102"/>
      <c r="AL207" s="102"/>
      <c r="AM207" s="102"/>
      <c r="AN207" s="103"/>
      <c r="AO207" s="19" t="e">
        <f>+#REF!+AD207+AE207+AF207+AG207+AH207+AI207++AJ207+AK207+AL207+AM207+AN207</f>
        <v>#REF!</v>
      </c>
    </row>
    <row r="208" spans="1:41" s="1" customFormat="1" ht="63" customHeight="1" x14ac:dyDescent="0.25">
      <c r="A208" s="1258"/>
      <c r="B208" s="1512"/>
      <c r="C208" s="1310"/>
      <c r="D208" s="1452" t="s">
        <v>142</v>
      </c>
      <c r="E208" s="1471">
        <v>101</v>
      </c>
      <c r="F208" s="1499">
        <v>8</v>
      </c>
      <c r="G208" s="1499">
        <v>7</v>
      </c>
      <c r="H208" s="1499">
        <v>8</v>
      </c>
      <c r="I208" s="1499">
        <v>9</v>
      </c>
      <c r="J208" s="1499">
        <v>9</v>
      </c>
      <c r="K208" s="1499">
        <v>8</v>
      </c>
      <c r="L208" s="1499">
        <v>7</v>
      </c>
      <c r="M208" s="1499">
        <v>10</v>
      </c>
      <c r="N208" s="1499">
        <v>10</v>
      </c>
      <c r="O208" s="1499">
        <v>11</v>
      </c>
      <c r="P208" s="1499">
        <v>7</v>
      </c>
      <c r="Q208" s="1499">
        <v>7</v>
      </c>
      <c r="R208" s="1681"/>
      <c r="S208" s="1342"/>
      <c r="T208" s="1490"/>
      <c r="U208" s="909" t="s">
        <v>801</v>
      </c>
      <c r="V208" s="908" t="s">
        <v>156</v>
      </c>
      <c r="W208" s="904" t="s">
        <v>248</v>
      </c>
      <c r="X208" s="437">
        <v>4200</v>
      </c>
      <c r="Y208" s="324">
        <f t="shared" si="54"/>
        <v>504</v>
      </c>
      <c r="Z208" s="324">
        <f t="shared" si="55"/>
        <v>4704</v>
      </c>
      <c r="AA208" s="1098">
        <v>44094</v>
      </c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>
        <v>8400</v>
      </c>
      <c r="AL208" s="102"/>
      <c r="AM208" s="102"/>
      <c r="AN208" s="103"/>
      <c r="AO208" s="19">
        <f t="shared" si="51"/>
        <v>8400</v>
      </c>
    </row>
    <row r="209" spans="1:41" s="1" customFormat="1" ht="63" customHeight="1" x14ac:dyDescent="0.25">
      <c r="A209" s="1258"/>
      <c r="B209" s="1512"/>
      <c r="C209" s="1310"/>
      <c r="D209" s="1452"/>
      <c r="E209" s="1471"/>
      <c r="F209" s="1499"/>
      <c r="G209" s="1499"/>
      <c r="H209" s="1499"/>
      <c r="I209" s="1499"/>
      <c r="J209" s="1499"/>
      <c r="K209" s="1499"/>
      <c r="L209" s="1499"/>
      <c r="M209" s="1499"/>
      <c r="N209" s="1499"/>
      <c r="O209" s="1499"/>
      <c r="P209" s="1499"/>
      <c r="Q209" s="1499"/>
      <c r="R209" s="1681"/>
      <c r="S209" s="1342"/>
      <c r="T209" s="1493"/>
      <c r="U209" s="909" t="s">
        <v>396</v>
      </c>
      <c r="V209" s="908" t="s">
        <v>74</v>
      </c>
      <c r="W209" s="904" t="s">
        <v>236</v>
      </c>
      <c r="X209" s="437">
        <v>1500</v>
      </c>
      <c r="Y209" s="324">
        <f t="shared" si="54"/>
        <v>180</v>
      </c>
      <c r="Z209" s="324">
        <f t="shared" si="55"/>
        <v>1680</v>
      </c>
      <c r="AA209" s="1098">
        <v>43740</v>
      </c>
      <c r="AB209" s="327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>
        <f>+X209</f>
        <v>1500</v>
      </c>
      <c r="AM209" s="102"/>
      <c r="AN209" s="103"/>
      <c r="AO209" s="19">
        <f t="shared" si="51"/>
        <v>1500</v>
      </c>
    </row>
    <row r="210" spans="1:41" s="1" customFormat="1" ht="63" customHeight="1" x14ac:dyDescent="0.25">
      <c r="A210" s="1258"/>
      <c r="B210" s="1512"/>
      <c r="C210" s="1310"/>
      <c r="D210" s="1452"/>
      <c r="E210" s="1471"/>
      <c r="F210" s="1499"/>
      <c r="G210" s="1499"/>
      <c r="H210" s="1499"/>
      <c r="I210" s="1499"/>
      <c r="J210" s="1499"/>
      <c r="K210" s="1499"/>
      <c r="L210" s="1499"/>
      <c r="M210" s="1499"/>
      <c r="N210" s="1499"/>
      <c r="O210" s="1499"/>
      <c r="P210" s="1499"/>
      <c r="Q210" s="1499"/>
      <c r="R210" s="1681"/>
      <c r="S210" s="1342"/>
      <c r="T210" s="1493"/>
      <c r="U210" s="909" t="s">
        <v>397</v>
      </c>
      <c r="V210" s="908" t="s">
        <v>156</v>
      </c>
      <c r="W210" s="904" t="s">
        <v>248</v>
      </c>
      <c r="X210" s="437">
        <v>3750</v>
      </c>
      <c r="Y210" s="324">
        <f t="shared" si="54"/>
        <v>450</v>
      </c>
      <c r="Z210" s="324">
        <f t="shared" si="55"/>
        <v>4200</v>
      </c>
      <c r="AA210" s="1098">
        <v>44155</v>
      </c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>
        <v>4200</v>
      </c>
      <c r="AN210" s="103"/>
      <c r="AO210" s="19">
        <f t="shared" si="51"/>
        <v>4200</v>
      </c>
    </row>
    <row r="211" spans="1:41" s="1" customFormat="1" ht="63" customHeight="1" x14ac:dyDescent="0.25">
      <c r="A211" s="1258"/>
      <c r="B211" s="1512"/>
      <c r="C211" s="1310"/>
      <c r="D211" s="1452"/>
      <c r="E211" s="1471"/>
      <c r="F211" s="1499"/>
      <c r="G211" s="1499"/>
      <c r="H211" s="1499"/>
      <c r="I211" s="1499"/>
      <c r="J211" s="1499"/>
      <c r="K211" s="1499"/>
      <c r="L211" s="1499"/>
      <c r="M211" s="1499"/>
      <c r="N211" s="1499"/>
      <c r="O211" s="1499"/>
      <c r="P211" s="1499"/>
      <c r="Q211" s="1499"/>
      <c r="R211" s="1681"/>
      <c r="S211" s="1342"/>
      <c r="T211" s="1521"/>
      <c r="U211" s="909" t="s">
        <v>399</v>
      </c>
      <c r="V211" s="908" t="s">
        <v>74</v>
      </c>
      <c r="W211" s="904" t="s">
        <v>236</v>
      </c>
      <c r="X211" s="437">
        <v>700</v>
      </c>
      <c r="Y211" s="324">
        <f t="shared" ref="Y211:Y215" si="56">+X211*0.12</f>
        <v>84</v>
      </c>
      <c r="Z211" s="324">
        <f t="shared" ref="Z211:Z215" si="57">+X211+Y211</f>
        <v>784</v>
      </c>
      <c r="AA211" s="1098">
        <v>43650</v>
      </c>
      <c r="AB211" s="327" t="s">
        <v>750</v>
      </c>
      <c r="AC211" s="257"/>
      <c r="AD211" s="102"/>
      <c r="AE211" s="102"/>
      <c r="AF211" s="102"/>
      <c r="AG211" s="102"/>
      <c r="AH211" s="102"/>
      <c r="AI211" s="102">
        <f>+X211</f>
        <v>700</v>
      </c>
      <c r="AJ211" s="102"/>
      <c r="AK211" s="102"/>
      <c r="AL211" s="102"/>
      <c r="AM211" s="102"/>
      <c r="AN211" s="103"/>
      <c r="AO211" s="19" t="e">
        <f t="shared" si="51"/>
        <v>#VALUE!</v>
      </c>
    </row>
    <row r="212" spans="1:41" s="1" customFormat="1" ht="63" hidden="1" customHeight="1" x14ac:dyDescent="0.25">
      <c r="A212" s="1258"/>
      <c r="B212" s="1512"/>
      <c r="C212" s="1310"/>
      <c r="D212" s="1452" t="s">
        <v>410</v>
      </c>
      <c r="E212" s="1471">
        <v>172</v>
      </c>
      <c r="F212" s="1499">
        <v>13</v>
      </c>
      <c r="G212" s="1499">
        <v>15</v>
      </c>
      <c r="H212" s="1499">
        <v>12</v>
      </c>
      <c r="I212" s="1499">
        <v>17</v>
      </c>
      <c r="J212" s="1499">
        <v>14</v>
      </c>
      <c r="K212" s="1499">
        <v>17</v>
      </c>
      <c r="L212" s="1499">
        <v>16</v>
      </c>
      <c r="M212" s="1499">
        <v>14</v>
      </c>
      <c r="N212" s="1499">
        <v>16</v>
      </c>
      <c r="O212" s="1499">
        <v>13</v>
      </c>
      <c r="P212" s="1499">
        <v>12</v>
      </c>
      <c r="Q212" s="1499">
        <v>13</v>
      </c>
      <c r="R212" s="1681"/>
      <c r="S212" s="1342"/>
      <c r="T212" s="1490"/>
      <c r="U212" s="471" t="s">
        <v>802</v>
      </c>
      <c r="V212" s="509" t="s">
        <v>156</v>
      </c>
      <c r="W212" s="580" t="s">
        <v>248</v>
      </c>
      <c r="X212" s="941">
        <v>8400</v>
      </c>
      <c r="Y212" s="573">
        <f t="shared" si="56"/>
        <v>1008</v>
      </c>
      <c r="Z212" s="573">
        <f t="shared" si="57"/>
        <v>9408</v>
      </c>
      <c r="AA212" s="1149">
        <v>44178</v>
      </c>
      <c r="AB212" s="876" t="s">
        <v>783</v>
      </c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3">
        <v>16800</v>
      </c>
      <c r="AO212" s="19" t="e">
        <f t="shared" si="51"/>
        <v>#VALUE!</v>
      </c>
    </row>
    <row r="213" spans="1:41" s="1" customFormat="1" ht="63" customHeight="1" x14ac:dyDescent="0.25">
      <c r="A213" s="1258"/>
      <c r="B213" s="1512"/>
      <c r="C213" s="1310"/>
      <c r="D213" s="1452"/>
      <c r="E213" s="1471"/>
      <c r="F213" s="1499"/>
      <c r="G213" s="1499"/>
      <c r="H213" s="1499"/>
      <c r="I213" s="1499"/>
      <c r="J213" s="1499"/>
      <c r="K213" s="1499"/>
      <c r="L213" s="1499"/>
      <c r="M213" s="1499"/>
      <c r="N213" s="1499"/>
      <c r="O213" s="1499"/>
      <c r="P213" s="1499"/>
      <c r="Q213" s="1499"/>
      <c r="R213" s="1681"/>
      <c r="S213" s="1342"/>
      <c r="T213" s="1493"/>
      <c r="U213" s="909" t="s">
        <v>401</v>
      </c>
      <c r="V213" s="908" t="s">
        <v>156</v>
      </c>
      <c r="W213" s="904" t="s">
        <v>248</v>
      </c>
      <c r="X213" s="437">
        <v>4736.8900000000003</v>
      </c>
      <c r="Y213" s="324">
        <f t="shared" si="56"/>
        <v>568.42680000000007</v>
      </c>
      <c r="Z213" s="324">
        <f t="shared" si="57"/>
        <v>5305.3168000000005</v>
      </c>
      <c r="AA213" s="1098">
        <v>43954</v>
      </c>
      <c r="AB213" s="102"/>
      <c r="AC213" s="102"/>
      <c r="AD213" s="102"/>
      <c r="AE213" s="102"/>
      <c r="AF213" s="102"/>
      <c r="AG213" s="102">
        <f>+X213</f>
        <v>4736.8900000000003</v>
      </c>
      <c r="AH213" s="102"/>
      <c r="AI213" s="102"/>
      <c r="AJ213" s="102"/>
      <c r="AK213" s="102"/>
      <c r="AL213" s="102"/>
      <c r="AM213" s="102"/>
      <c r="AN213" s="103"/>
      <c r="AO213" s="19">
        <f t="shared" si="51"/>
        <v>4736.8900000000003</v>
      </c>
    </row>
    <row r="214" spans="1:41" s="1" customFormat="1" ht="63" customHeight="1" x14ac:dyDescent="0.25">
      <c r="A214" s="1258"/>
      <c r="B214" s="1512"/>
      <c r="C214" s="1310"/>
      <c r="D214" s="1452"/>
      <c r="E214" s="1471"/>
      <c r="F214" s="1499"/>
      <c r="G214" s="1499"/>
      <c r="H214" s="1499"/>
      <c r="I214" s="1499"/>
      <c r="J214" s="1499"/>
      <c r="K214" s="1499"/>
      <c r="L214" s="1499"/>
      <c r="M214" s="1499"/>
      <c r="N214" s="1499"/>
      <c r="O214" s="1499"/>
      <c r="P214" s="1499"/>
      <c r="Q214" s="1499"/>
      <c r="R214" s="1681"/>
      <c r="S214" s="1342"/>
      <c r="T214" s="1521"/>
      <c r="U214" s="909" t="s">
        <v>402</v>
      </c>
      <c r="V214" s="908" t="s">
        <v>74</v>
      </c>
      <c r="W214" s="904" t="s">
        <v>236</v>
      </c>
      <c r="X214" s="437">
        <v>1200</v>
      </c>
      <c r="Y214" s="324">
        <f t="shared" si="56"/>
        <v>144</v>
      </c>
      <c r="Z214" s="324">
        <f t="shared" si="57"/>
        <v>1344</v>
      </c>
      <c r="AA214" s="1098">
        <v>43602</v>
      </c>
      <c r="AB214" s="327" t="s">
        <v>753</v>
      </c>
      <c r="AC214" s="257"/>
      <c r="AD214" s="102"/>
      <c r="AE214" s="102"/>
      <c r="AF214" s="102"/>
      <c r="AG214" s="102">
        <f>+X214</f>
        <v>1200</v>
      </c>
      <c r="AH214" s="102"/>
      <c r="AI214" s="102"/>
      <c r="AJ214" s="102"/>
      <c r="AK214" s="102"/>
      <c r="AL214" s="102"/>
      <c r="AM214" s="102"/>
      <c r="AN214" s="103"/>
      <c r="AO214" s="19" t="e">
        <f t="shared" si="51"/>
        <v>#VALUE!</v>
      </c>
    </row>
    <row r="215" spans="1:41" s="1" customFormat="1" ht="63" customHeight="1" thickBot="1" x14ac:dyDescent="0.3">
      <c r="A215" s="1258"/>
      <c r="B215" s="1512"/>
      <c r="C215" s="1310"/>
      <c r="D215" s="856" t="s">
        <v>411</v>
      </c>
      <c r="E215" s="851">
        <v>4</v>
      </c>
      <c r="F215" s="855">
        <v>0</v>
      </c>
      <c r="G215" s="855">
        <v>0</v>
      </c>
      <c r="H215" s="855">
        <v>0</v>
      </c>
      <c r="I215" s="855">
        <v>0</v>
      </c>
      <c r="J215" s="855">
        <v>0</v>
      </c>
      <c r="K215" s="855">
        <v>2</v>
      </c>
      <c r="L215" s="855">
        <v>0</v>
      </c>
      <c r="M215" s="855">
        <v>0</v>
      </c>
      <c r="N215" s="855">
        <v>0</v>
      </c>
      <c r="O215" s="855">
        <v>0</v>
      </c>
      <c r="P215" s="855">
        <v>0</v>
      </c>
      <c r="Q215" s="855">
        <v>2</v>
      </c>
      <c r="R215" s="1681"/>
      <c r="S215" s="1342"/>
      <c r="T215" s="850"/>
      <c r="U215" s="909" t="s">
        <v>403</v>
      </c>
      <c r="V215" s="150" t="s">
        <v>74</v>
      </c>
      <c r="W215" s="904" t="s">
        <v>236</v>
      </c>
      <c r="X215" s="992">
        <v>500</v>
      </c>
      <c r="Y215" s="324">
        <f t="shared" si="56"/>
        <v>60</v>
      </c>
      <c r="Z215" s="324">
        <f t="shared" si="57"/>
        <v>560</v>
      </c>
      <c r="AA215" s="938" t="s">
        <v>856</v>
      </c>
      <c r="AB215" s="327" t="s">
        <v>857</v>
      </c>
      <c r="AC215" s="257"/>
      <c r="AD215" s="102">
        <f>+X215</f>
        <v>500</v>
      </c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3">
        <v>1490.9880000000001</v>
      </c>
      <c r="AO215" s="19" t="e">
        <f t="shared" si="51"/>
        <v>#VALUE!</v>
      </c>
    </row>
    <row r="216" spans="1:41" s="1" customFormat="1" ht="63" customHeight="1" x14ac:dyDescent="0.25">
      <c r="A216" s="1258"/>
      <c r="B216" s="1483" t="s">
        <v>425</v>
      </c>
      <c r="C216" s="1310"/>
      <c r="D216" s="849" t="s">
        <v>140</v>
      </c>
      <c r="E216" s="849">
        <v>0.61</v>
      </c>
      <c r="F216" s="849">
        <v>138</v>
      </c>
      <c r="G216" s="849">
        <v>189</v>
      </c>
      <c r="H216" s="849">
        <v>176</v>
      </c>
      <c r="I216" s="849">
        <v>437</v>
      </c>
      <c r="J216" s="849">
        <v>261</v>
      </c>
      <c r="K216" s="849">
        <v>330</v>
      </c>
      <c r="L216" s="849">
        <v>150</v>
      </c>
      <c r="M216" s="849">
        <v>205</v>
      </c>
      <c r="N216" s="849">
        <v>276</v>
      </c>
      <c r="O216" s="849">
        <v>229</v>
      </c>
      <c r="P216" s="849">
        <v>231</v>
      </c>
      <c r="Q216" s="849">
        <v>183</v>
      </c>
      <c r="R216" s="1681"/>
      <c r="S216" s="849" t="s">
        <v>427</v>
      </c>
      <c r="T216" s="849" t="s">
        <v>146</v>
      </c>
      <c r="U216" s="1501" t="s">
        <v>414</v>
      </c>
      <c r="V216" s="1475" t="s">
        <v>156</v>
      </c>
      <c r="W216" s="1500" t="s">
        <v>157</v>
      </c>
      <c r="X216" s="1682">
        <v>35226</v>
      </c>
      <c r="Y216" s="1724">
        <f>+X216*0.12</f>
        <v>4227.12</v>
      </c>
      <c r="Z216" s="1724">
        <f>+X216+Y216</f>
        <v>39453.120000000003</v>
      </c>
      <c r="AA216" s="1713">
        <v>44000</v>
      </c>
      <c r="AB216" s="1750"/>
      <c r="AC216" s="1749"/>
      <c r="AD216" s="1749"/>
      <c r="AE216" s="1749"/>
      <c r="AF216" s="1749"/>
      <c r="AG216" s="1749"/>
      <c r="AH216" s="1749">
        <f>+X216</f>
        <v>35226</v>
      </c>
      <c r="AI216" s="1749"/>
      <c r="AJ216" s="1749"/>
      <c r="AK216" s="1749"/>
      <c r="AL216" s="1749"/>
      <c r="AM216" s="1749"/>
      <c r="AN216" s="1749"/>
      <c r="AO216" s="1629">
        <f>+AH216</f>
        <v>35226</v>
      </c>
    </row>
    <row r="217" spans="1:41" s="1" customFormat="1" ht="63" customHeight="1" thickBot="1" x14ac:dyDescent="0.3">
      <c r="A217" s="1258"/>
      <c r="B217" s="1484"/>
      <c r="C217" s="1310"/>
      <c r="D217" s="849" t="s">
        <v>420</v>
      </c>
      <c r="E217" s="849">
        <v>0.49</v>
      </c>
      <c r="F217" s="849">
        <v>8</v>
      </c>
      <c r="G217" s="849">
        <v>9</v>
      </c>
      <c r="H217" s="849">
        <v>20</v>
      </c>
      <c r="I217" s="849">
        <v>10</v>
      </c>
      <c r="J217" s="849">
        <v>13</v>
      </c>
      <c r="K217" s="849">
        <v>8</v>
      </c>
      <c r="L217" s="849">
        <v>2</v>
      </c>
      <c r="M217" s="849">
        <v>11</v>
      </c>
      <c r="N217" s="849">
        <v>15</v>
      </c>
      <c r="O217" s="849">
        <v>10</v>
      </c>
      <c r="P217" s="849">
        <v>3</v>
      </c>
      <c r="Q217" s="849">
        <v>10</v>
      </c>
      <c r="R217" s="1681"/>
      <c r="S217" s="849"/>
      <c r="T217" s="849" t="s">
        <v>149</v>
      </c>
      <c r="U217" s="1497"/>
      <c r="V217" s="1747"/>
      <c r="W217" s="1518"/>
      <c r="X217" s="1739"/>
      <c r="Y217" s="1724"/>
      <c r="Z217" s="1724"/>
      <c r="AA217" s="1713"/>
      <c r="AB217" s="1751"/>
      <c r="AC217" s="1738"/>
      <c r="AD217" s="1738"/>
      <c r="AE217" s="1738"/>
      <c r="AF217" s="1738"/>
      <c r="AG217" s="1738"/>
      <c r="AH217" s="1738">
        <v>37080</v>
      </c>
      <c r="AI217" s="1738"/>
      <c r="AJ217" s="1738"/>
      <c r="AK217" s="1738"/>
      <c r="AL217" s="1738"/>
      <c r="AM217" s="1738"/>
      <c r="AN217" s="1738"/>
      <c r="AO217" s="1459"/>
    </row>
    <row r="218" spans="1:41" s="1" customFormat="1" ht="63" customHeight="1" x14ac:dyDescent="0.25">
      <c r="A218" s="1258"/>
      <c r="B218" s="1484"/>
      <c r="C218" s="1310"/>
      <c r="D218" s="849" t="s">
        <v>421</v>
      </c>
      <c r="E218" s="849">
        <v>38</v>
      </c>
      <c r="F218" s="849">
        <v>3</v>
      </c>
      <c r="G218" s="849">
        <v>3</v>
      </c>
      <c r="H218" s="849">
        <v>3</v>
      </c>
      <c r="I218" s="849">
        <v>3</v>
      </c>
      <c r="J218" s="849">
        <v>3</v>
      </c>
      <c r="K218" s="849">
        <v>4</v>
      </c>
      <c r="L218" s="849">
        <v>3</v>
      </c>
      <c r="M218" s="849">
        <v>3</v>
      </c>
      <c r="N218" s="849">
        <v>4</v>
      </c>
      <c r="O218" s="849">
        <v>3</v>
      </c>
      <c r="P218" s="849">
        <v>3</v>
      </c>
      <c r="Q218" s="849">
        <v>3</v>
      </c>
      <c r="R218" s="1681"/>
      <c r="S218" s="849"/>
      <c r="T218" s="849" t="s">
        <v>150</v>
      </c>
      <c r="U218" s="1501" t="s">
        <v>803</v>
      </c>
      <c r="V218" s="1475" t="s">
        <v>156</v>
      </c>
      <c r="W218" s="1500" t="s">
        <v>157</v>
      </c>
      <c r="X218" s="1682">
        <v>28000</v>
      </c>
      <c r="Y218" s="1724">
        <f>+X218*0.12</f>
        <v>3360</v>
      </c>
      <c r="Z218" s="1724">
        <f>+X218+Y218</f>
        <v>31360</v>
      </c>
      <c r="AA218" s="1713">
        <v>44115</v>
      </c>
      <c r="AB218" s="1750"/>
      <c r="AC218" s="1749"/>
      <c r="AD218" s="1749"/>
      <c r="AE218" s="1749"/>
      <c r="AF218" s="1749"/>
      <c r="AG218" s="1749"/>
      <c r="AH218" s="1749"/>
      <c r="AI218" s="1749"/>
      <c r="AJ218" s="1749"/>
      <c r="AK218" s="1749"/>
      <c r="AL218" s="1749">
        <f>+X218</f>
        <v>28000</v>
      </c>
      <c r="AM218" s="1749"/>
      <c r="AN218" s="1749"/>
      <c r="AO218" s="1629">
        <f>SUM(AC218:AN219)</f>
        <v>28000</v>
      </c>
    </row>
    <row r="219" spans="1:41" s="1" customFormat="1" ht="63" customHeight="1" x14ac:dyDescent="0.25">
      <c r="A219" s="1258"/>
      <c r="B219" s="1484"/>
      <c r="C219" s="1310"/>
      <c r="D219" s="849" t="s">
        <v>422</v>
      </c>
      <c r="E219" s="849">
        <v>36</v>
      </c>
      <c r="F219" s="849">
        <v>3</v>
      </c>
      <c r="G219" s="849">
        <v>3</v>
      </c>
      <c r="H219" s="849">
        <v>3</v>
      </c>
      <c r="I219" s="849">
        <v>3</v>
      </c>
      <c r="J219" s="849">
        <v>3</v>
      </c>
      <c r="K219" s="849">
        <v>3</v>
      </c>
      <c r="L219" s="849">
        <v>3</v>
      </c>
      <c r="M219" s="849">
        <v>3</v>
      </c>
      <c r="N219" s="849">
        <v>3</v>
      </c>
      <c r="O219" s="849">
        <v>3</v>
      </c>
      <c r="P219" s="849">
        <v>3</v>
      </c>
      <c r="Q219" s="849">
        <v>3</v>
      </c>
      <c r="R219" s="1681"/>
      <c r="S219" s="849"/>
      <c r="T219" s="849" t="s">
        <v>151</v>
      </c>
      <c r="U219" s="1497"/>
      <c r="V219" s="1747"/>
      <c r="W219" s="1518"/>
      <c r="X219" s="1739"/>
      <c r="Y219" s="1724"/>
      <c r="Z219" s="1724"/>
      <c r="AA219" s="1713"/>
      <c r="AB219" s="1751"/>
      <c r="AC219" s="1738"/>
      <c r="AD219" s="1738"/>
      <c r="AE219" s="1738"/>
      <c r="AF219" s="1738"/>
      <c r="AG219" s="1738"/>
      <c r="AH219" s="1738"/>
      <c r="AI219" s="1738"/>
      <c r="AJ219" s="1738"/>
      <c r="AK219" s="1738"/>
      <c r="AL219" s="1738"/>
      <c r="AM219" s="1738"/>
      <c r="AN219" s="1738"/>
      <c r="AO219" s="1459"/>
    </row>
    <row r="220" spans="1:41" s="1" customFormat="1" ht="63" customHeight="1" x14ac:dyDescent="0.25">
      <c r="A220" s="1258"/>
      <c r="B220" s="1484"/>
      <c r="C220" s="1310"/>
      <c r="D220" s="849" t="s">
        <v>423</v>
      </c>
      <c r="E220" s="849">
        <v>1</v>
      </c>
      <c r="F220" s="849"/>
      <c r="G220" s="849"/>
      <c r="H220" s="849"/>
      <c r="I220" s="849"/>
      <c r="J220" s="849"/>
      <c r="K220" s="849">
        <v>1</v>
      </c>
      <c r="L220" s="849"/>
      <c r="M220" s="849"/>
      <c r="N220" s="849"/>
      <c r="O220" s="849"/>
      <c r="P220" s="849"/>
      <c r="Q220" s="849"/>
      <c r="R220" s="1681"/>
      <c r="S220" s="849"/>
      <c r="T220" s="849" t="s">
        <v>152</v>
      </c>
      <c r="U220" s="1501" t="s">
        <v>415</v>
      </c>
      <c r="V220" s="1475" t="s">
        <v>74</v>
      </c>
      <c r="W220" s="1500" t="s">
        <v>419</v>
      </c>
      <c r="X220" s="1682">
        <v>11171.58</v>
      </c>
      <c r="Y220" s="1724">
        <f>+X220*0.12</f>
        <v>1340.5896</v>
      </c>
      <c r="Z220" s="1724">
        <f>+X220+Y220</f>
        <v>12512.169599999999</v>
      </c>
      <c r="AA220" s="1723">
        <v>43837</v>
      </c>
      <c r="AB220" s="1725" t="s">
        <v>858</v>
      </c>
      <c r="AC220" s="1350"/>
      <c r="AD220" s="1350"/>
      <c r="AE220" s="1350">
        <v>0</v>
      </c>
      <c r="AF220" s="1350"/>
      <c r="AG220" s="1350"/>
      <c r="AH220" s="1350"/>
      <c r="AI220" s="1350">
        <f>+X220</f>
        <v>11171.58</v>
      </c>
      <c r="AJ220" s="1350"/>
      <c r="AK220" s="1350"/>
      <c r="AL220" s="1350"/>
      <c r="AM220" s="1350"/>
      <c r="AN220" s="1350"/>
      <c r="AO220" s="1629">
        <f>SUM(AE220:AN221)</f>
        <v>11171.58</v>
      </c>
    </row>
    <row r="221" spans="1:41" s="1" customFormat="1" ht="63" customHeight="1" thickBot="1" x14ac:dyDescent="0.3">
      <c r="A221" s="1258"/>
      <c r="B221" s="1523"/>
      <c r="C221" s="1310"/>
      <c r="D221" s="849" t="s">
        <v>424</v>
      </c>
      <c r="E221" s="849">
        <v>29</v>
      </c>
      <c r="F221" s="849">
        <v>2</v>
      </c>
      <c r="G221" s="849">
        <v>3</v>
      </c>
      <c r="H221" s="849">
        <v>3</v>
      </c>
      <c r="I221" s="849">
        <v>2</v>
      </c>
      <c r="J221" s="849">
        <v>2</v>
      </c>
      <c r="K221" s="849">
        <v>3</v>
      </c>
      <c r="L221" s="849">
        <v>2</v>
      </c>
      <c r="M221" s="849">
        <v>3</v>
      </c>
      <c r="N221" s="849">
        <v>2</v>
      </c>
      <c r="O221" s="849">
        <v>3</v>
      </c>
      <c r="P221" s="849">
        <v>2</v>
      </c>
      <c r="Q221" s="849">
        <v>2</v>
      </c>
      <c r="R221" s="1681"/>
      <c r="S221" s="849"/>
      <c r="T221" s="849" t="s">
        <v>203</v>
      </c>
      <c r="U221" s="1497"/>
      <c r="V221" s="1747"/>
      <c r="W221" s="1518"/>
      <c r="X221" s="1739"/>
      <c r="Y221" s="1724"/>
      <c r="Z221" s="1724"/>
      <c r="AA221" s="1748"/>
      <c r="AB221" s="1541"/>
      <c r="AC221" s="1351"/>
      <c r="AD221" s="1351"/>
      <c r="AE221" s="1351"/>
      <c r="AF221" s="1351"/>
      <c r="AG221" s="1351"/>
      <c r="AH221" s="1351">
        <f>+X221</f>
        <v>0</v>
      </c>
      <c r="AI221" s="1351"/>
      <c r="AJ221" s="1351"/>
      <c r="AK221" s="1351"/>
      <c r="AL221" s="1351"/>
      <c r="AM221" s="1351"/>
      <c r="AN221" s="1351"/>
      <c r="AO221" s="1459"/>
    </row>
    <row r="222" spans="1:41" s="1" customFormat="1" ht="63" customHeight="1" x14ac:dyDescent="0.25">
      <c r="A222" s="1258"/>
      <c r="B222" s="1483" t="s">
        <v>436</v>
      </c>
      <c r="C222" s="1310"/>
      <c r="D222" s="131" t="s">
        <v>182</v>
      </c>
      <c r="E222" s="132">
        <v>0.57999999999999996</v>
      </c>
      <c r="F222" s="133">
        <v>0.57999999999999996</v>
      </c>
      <c r="G222" s="133">
        <v>0.57999999999999996</v>
      </c>
      <c r="H222" s="133">
        <v>0.57999999999999996</v>
      </c>
      <c r="I222" s="133">
        <v>0.57999999999999996</v>
      </c>
      <c r="J222" s="133">
        <v>0.57999999999999996</v>
      </c>
      <c r="K222" s="133">
        <v>0.57999999999999996</v>
      </c>
      <c r="L222" s="133">
        <v>0.57999999999999996</v>
      </c>
      <c r="M222" s="133">
        <v>0.57999999999999996</v>
      </c>
      <c r="N222" s="133">
        <v>0.57999999999999996</v>
      </c>
      <c r="O222" s="133">
        <v>0.57999999999999996</v>
      </c>
      <c r="P222" s="133">
        <v>0.57999999999999996</v>
      </c>
      <c r="Q222" s="133">
        <v>0.57999999999999996</v>
      </c>
      <c r="R222" s="1681"/>
      <c r="S222" s="1502" t="s">
        <v>427</v>
      </c>
      <c r="T222" s="113" t="s">
        <v>437</v>
      </c>
      <c r="U222" s="909" t="s">
        <v>428</v>
      </c>
      <c r="V222" s="990" t="s">
        <v>74</v>
      </c>
      <c r="W222" s="904" t="s">
        <v>236</v>
      </c>
      <c r="X222" s="1092">
        <v>16973.189999999999</v>
      </c>
      <c r="Y222" s="324">
        <f t="shared" ref="Y222:Y227" si="58">+X222*0.12</f>
        <v>2036.7827999999997</v>
      </c>
      <c r="Z222" s="324">
        <f t="shared" ref="Z222:Z227" si="59">+X222+Y222</f>
        <v>19009.9728</v>
      </c>
      <c r="AA222" s="1151">
        <v>43994</v>
      </c>
      <c r="AB222" s="327" t="s">
        <v>757</v>
      </c>
      <c r="AC222" s="257"/>
      <c r="AD222" s="152"/>
      <c r="AE222" s="152"/>
      <c r="AF222" s="152"/>
      <c r="AG222" s="152"/>
      <c r="AH222" s="152">
        <f>+X222</f>
        <v>16973.189999999999</v>
      </c>
      <c r="AI222" s="152"/>
      <c r="AJ222" s="152"/>
      <c r="AK222" s="152"/>
      <c r="AL222" s="152"/>
      <c r="AM222" s="152"/>
      <c r="AN222" s="153"/>
      <c r="AO222" s="19">
        <f>SUM(AC222:AN222)</f>
        <v>16973.189999999999</v>
      </c>
    </row>
    <row r="223" spans="1:41" s="1" customFormat="1" ht="63" customHeight="1" x14ac:dyDescent="0.25">
      <c r="A223" s="1258"/>
      <c r="B223" s="1512"/>
      <c r="C223" s="1310"/>
      <c r="D223" s="128" t="s">
        <v>186</v>
      </c>
      <c r="E223" s="130">
        <v>0.5</v>
      </c>
      <c r="F223" s="129">
        <v>0.5</v>
      </c>
      <c r="G223" s="129">
        <v>0.5</v>
      </c>
      <c r="H223" s="129">
        <v>0.5</v>
      </c>
      <c r="I223" s="129">
        <v>0.5</v>
      </c>
      <c r="J223" s="129">
        <v>0.5</v>
      </c>
      <c r="K223" s="129">
        <v>0.5</v>
      </c>
      <c r="L223" s="129">
        <v>0.5</v>
      </c>
      <c r="M223" s="129">
        <v>0.5</v>
      </c>
      <c r="N223" s="129">
        <v>0.5</v>
      </c>
      <c r="O223" s="129">
        <v>0.5</v>
      </c>
      <c r="P223" s="129">
        <v>0.5</v>
      </c>
      <c r="Q223" s="129">
        <v>0.5</v>
      </c>
      <c r="R223" s="1681"/>
      <c r="S223" s="1342"/>
      <c r="T223" s="112" t="s">
        <v>149</v>
      </c>
      <c r="U223" s="909" t="s">
        <v>429</v>
      </c>
      <c r="V223" s="908" t="s">
        <v>156</v>
      </c>
      <c r="W223" s="904" t="s">
        <v>248</v>
      </c>
      <c r="X223" s="437">
        <v>16285.58</v>
      </c>
      <c r="Y223" s="324">
        <f t="shared" si="58"/>
        <v>1954.2695999999999</v>
      </c>
      <c r="Z223" s="324">
        <f t="shared" si="59"/>
        <v>18239.849600000001</v>
      </c>
      <c r="AA223" s="1098">
        <v>44045</v>
      </c>
      <c r="AB223" s="102"/>
      <c r="AC223" s="102"/>
      <c r="AD223" s="102"/>
      <c r="AE223" s="102"/>
      <c r="AF223" s="102"/>
      <c r="AG223" s="102"/>
      <c r="AH223" s="102"/>
      <c r="AI223" s="102"/>
      <c r="AJ223" s="102">
        <f>+X223</f>
        <v>16285.58</v>
      </c>
      <c r="AK223" s="159"/>
      <c r="AL223" s="102"/>
      <c r="AM223" s="102"/>
      <c r="AN223" s="103"/>
      <c r="AO223" s="19">
        <f t="shared" ref="AO223:AO227" si="60">+AB223+AD223+AE223+AF223+AG223+AH223+AI223++AJ223+AK223+AL223+AM223+AN223</f>
        <v>16285.58</v>
      </c>
    </row>
    <row r="224" spans="1:41" s="1" customFormat="1" ht="63" customHeight="1" x14ac:dyDescent="0.25">
      <c r="A224" s="1258"/>
      <c r="B224" s="1512"/>
      <c r="C224" s="1310"/>
      <c r="D224" s="128" t="s">
        <v>316</v>
      </c>
      <c r="E224" s="227">
        <f>SUM(F224:Q224)</f>
        <v>36</v>
      </c>
      <c r="F224" s="129">
        <v>3</v>
      </c>
      <c r="G224" s="129">
        <v>3</v>
      </c>
      <c r="H224" s="129">
        <v>3</v>
      </c>
      <c r="I224" s="129">
        <v>3</v>
      </c>
      <c r="J224" s="129">
        <v>3</v>
      </c>
      <c r="K224" s="129">
        <v>3</v>
      </c>
      <c r="L224" s="129">
        <v>3</v>
      </c>
      <c r="M224" s="129">
        <v>3</v>
      </c>
      <c r="N224" s="129">
        <v>3</v>
      </c>
      <c r="O224" s="129">
        <v>3</v>
      </c>
      <c r="P224" s="129">
        <v>3</v>
      </c>
      <c r="Q224" s="129">
        <v>3</v>
      </c>
      <c r="R224" s="1681"/>
      <c r="S224" s="1342"/>
      <c r="T224" s="27" t="s">
        <v>150</v>
      </c>
      <c r="U224" s="909" t="s">
        <v>804</v>
      </c>
      <c r="V224" s="908" t="s">
        <v>156</v>
      </c>
      <c r="W224" s="904" t="s">
        <v>248</v>
      </c>
      <c r="X224" s="437">
        <v>21428.46</v>
      </c>
      <c r="Y224" s="324">
        <f t="shared" si="58"/>
        <v>2571.4151999999999</v>
      </c>
      <c r="Z224" s="324">
        <f t="shared" si="59"/>
        <v>23999.875199999999</v>
      </c>
      <c r="AA224" s="1098">
        <v>44146</v>
      </c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>
        <f>+X224</f>
        <v>21428.46</v>
      </c>
      <c r="AN224" s="103"/>
      <c r="AO224" s="19">
        <f t="shared" si="60"/>
        <v>21428.46</v>
      </c>
    </row>
    <row r="225" spans="1:41" s="1" customFormat="1" ht="63" customHeight="1" x14ac:dyDescent="0.25">
      <c r="A225" s="1258"/>
      <c r="B225" s="1512"/>
      <c r="C225" s="1310"/>
      <c r="D225" s="1534" t="s">
        <v>215</v>
      </c>
      <c r="E225" s="1454">
        <f>SUM(F225:Q225)</f>
        <v>96</v>
      </c>
      <c r="F225" s="1488">
        <v>8</v>
      </c>
      <c r="G225" s="1488">
        <v>8</v>
      </c>
      <c r="H225" s="1488">
        <v>8</v>
      </c>
      <c r="I225" s="1488">
        <v>8</v>
      </c>
      <c r="J225" s="1488">
        <v>8</v>
      </c>
      <c r="K225" s="1488">
        <v>8</v>
      </c>
      <c r="L225" s="1488">
        <v>8</v>
      </c>
      <c r="M225" s="1488">
        <v>8</v>
      </c>
      <c r="N225" s="1488">
        <v>8</v>
      </c>
      <c r="O225" s="1488">
        <v>8</v>
      </c>
      <c r="P225" s="1488">
        <v>8</v>
      </c>
      <c r="Q225" s="1488">
        <v>8</v>
      </c>
      <c r="R225" s="1681"/>
      <c r="S225" s="1342"/>
      <c r="T225" s="1536" t="s">
        <v>151</v>
      </c>
      <c r="U225" s="909" t="s">
        <v>430</v>
      </c>
      <c r="V225" s="908" t="s">
        <v>74</v>
      </c>
      <c r="W225" s="904" t="s">
        <v>236</v>
      </c>
      <c r="X225" s="437">
        <v>2404.5500000000002</v>
      </c>
      <c r="Y225" s="324">
        <f t="shared" si="58"/>
        <v>288.54599999999999</v>
      </c>
      <c r="Z225" s="324">
        <f t="shared" si="59"/>
        <v>2693.096</v>
      </c>
      <c r="AA225" s="1098">
        <v>44107</v>
      </c>
      <c r="AB225" s="327" t="s">
        <v>758</v>
      </c>
      <c r="AC225" s="257"/>
      <c r="AD225" s="102"/>
      <c r="AE225" s="102"/>
      <c r="AF225" s="102"/>
      <c r="AG225" s="102"/>
      <c r="AH225" s="102"/>
      <c r="AI225" s="102"/>
      <c r="AJ225" s="102"/>
      <c r="AK225" s="102"/>
      <c r="AL225" s="102">
        <f>+X225</f>
        <v>2404.5500000000002</v>
      </c>
      <c r="AM225" s="102"/>
      <c r="AN225" s="103"/>
      <c r="AO225" s="19">
        <f>SUM(AC225:AN225)</f>
        <v>2404.5500000000002</v>
      </c>
    </row>
    <row r="226" spans="1:41" s="1" customFormat="1" ht="63" customHeight="1" x14ac:dyDescent="0.25">
      <c r="A226" s="1258"/>
      <c r="B226" s="1512"/>
      <c r="C226" s="1310"/>
      <c r="D226" s="1534"/>
      <c r="E226" s="1454"/>
      <c r="F226" s="1488"/>
      <c r="G226" s="1488"/>
      <c r="H226" s="1488"/>
      <c r="I226" s="1488"/>
      <c r="J226" s="1488"/>
      <c r="K226" s="1488"/>
      <c r="L226" s="1488"/>
      <c r="M226" s="1488"/>
      <c r="N226" s="1488"/>
      <c r="O226" s="1488"/>
      <c r="P226" s="1488"/>
      <c r="Q226" s="1488"/>
      <c r="R226" s="1681"/>
      <c r="S226" s="1342"/>
      <c r="T226" s="1536"/>
      <c r="U226" s="909" t="s">
        <v>759</v>
      </c>
      <c r="V226" s="908" t="s">
        <v>74</v>
      </c>
      <c r="W226" s="904" t="s">
        <v>236</v>
      </c>
      <c r="X226" s="437">
        <v>1700</v>
      </c>
      <c r="Y226" s="324">
        <f t="shared" si="58"/>
        <v>204</v>
      </c>
      <c r="Z226" s="324">
        <f t="shared" si="59"/>
        <v>1904</v>
      </c>
      <c r="AA226" s="1098">
        <v>44135</v>
      </c>
      <c r="AB226" s="327" t="s">
        <v>760</v>
      </c>
      <c r="AC226" s="257"/>
      <c r="AD226" s="102"/>
      <c r="AE226" s="102"/>
      <c r="AF226" s="102"/>
      <c r="AG226" s="102"/>
      <c r="AH226" s="102"/>
      <c r="AI226" s="102"/>
      <c r="AJ226" s="102"/>
      <c r="AK226" s="102"/>
      <c r="AL226" s="102">
        <f>+X226</f>
        <v>1700</v>
      </c>
      <c r="AM226" s="102"/>
      <c r="AN226" s="102"/>
      <c r="AO226" s="19">
        <f>SUM(AC226:AN226)</f>
        <v>1700</v>
      </c>
    </row>
    <row r="227" spans="1:41" s="1" customFormat="1" ht="63" customHeight="1" x14ac:dyDescent="0.25">
      <c r="A227" s="1258"/>
      <c r="B227" s="1512"/>
      <c r="C227" s="1310"/>
      <c r="D227" s="1534"/>
      <c r="E227" s="1454"/>
      <c r="F227" s="1488"/>
      <c r="G227" s="1488"/>
      <c r="H227" s="1488"/>
      <c r="I227" s="1488"/>
      <c r="J227" s="1488"/>
      <c r="K227" s="1488"/>
      <c r="L227" s="1488"/>
      <c r="M227" s="1488"/>
      <c r="N227" s="1488"/>
      <c r="O227" s="1488"/>
      <c r="P227" s="1488"/>
      <c r="Q227" s="1488"/>
      <c r="R227" s="1681"/>
      <c r="S227" s="1342"/>
      <c r="T227" s="1536"/>
      <c r="U227" s="1501" t="s">
        <v>431</v>
      </c>
      <c r="V227" s="1531" t="s">
        <v>156</v>
      </c>
      <c r="W227" s="1500" t="s">
        <v>248</v>
      </c>
      <c r="X227" s="1682">
        <v>17100</v>
      </c>
      <c r="Y227" s="1724">
        <f t="shared" si="58"/>
        <v>2052</v>
      </c>
      <c r="Z227" s="1724">
        <f t="shared" si="59"/>
        <v>19152</v>
      </c>
      <c r="AA227" s="1713">
        <v>44093</v>
      </c>
      <c r="AB227" s="1542"/>
      <c r="AC227" s="1542"/>
      <c r="AD227" s="1542"/>
      <c r="AE227" s="1542"/>
      <c r="AF227" s="1542"/>
      <c r="AG227" s="1542"/>
      <c r="AH227" s="1542"/>
      <c r="AI227" s="1542"/>
      <c r="AJ227" s="1542"/>
      <c r="AK227" s="1542">
        <f>+X227</f>
        <v>17100</v>
      </c>
      <c r="AL227" s="1542"/>
      <c r="AM227" s="1542"/>
      <c r="AN227" s="1542"/>
      <c r="AO227" s="1591">
        <f t="shared" si="60"/>
        <v>17100</v>
      </c>
    </row>
    <row r="228" spans="1:41" s="1" customFormat="1" ht="63" customHeight="1" thickBot="1" x14ac:dyDescent="0.3">
      <c r="A228" s="1258"/>
      <c r="B228" s="1512"/>
      <c r="C228" s="1310"/>
      <c r="D228" s="859" t="s">
        <v>317</v>
      </c>
      <c r="E228" s="860">
        <v>6</v>
      </c>
      <c r="F228" s="1488">
        <v>3</v>
      </c>
      <c r="G228" s="1488"/>
      <c r="H228" s="1488"/>
      <c r="I228" s="1488"/>
      <c r="J228" s="1488"/>
      <c r="K228" s="1488"/>
      <c r="L228" s="1488">
        <v>3</v>
      </c>
      <c r="M228" s="1488"/>
      <c r="N228" s="1488"/>
      <c r="O228" s="1488"/>
      <c r="P228" s="1488"/>
      <c r="Q228" s="1488"/>
      <c r="R228" s="1681"/>
      <c r="S228" s="1342"/>
      <c r="T228" s="849" t="s">
        <v>152</v>
      </c>
      <c r="U228" s="1497"/>
      <c r="V228" s="1546"/>
      <c r="W228" s="1518"/>
      <c r="X228" s="1739"/>
      <c r="Y228" s="1724"/>
      <c r="Z228" s="1724"/>
      <c r="AA228" s="1713"/>
      <c r="AB228" s="1542"/>
      <c r="AC228" s="1542"/>
      <c r="AD228" s="1542"/>
      <c r="AE228" s="1542"/>
      <c r="AF228" s="1542"/>
      <c r="AG228" s="1542"/>
      <c r="AH228" s="1542"/>
      <c r="AI228" s="1542"/>
      <c r="AJ228" s="1542"/>
      <c r="AK228" s="1542"/>
      <c r="AL228" s="1542"/>
      <c r="AM228" s="1542">
        <v>20385.25</v>
      </c>
      <c r="AN228" s="1542"/>
      <c r="AO228" s="1592"/>
    </row>
    <row r="229" spans="1:41" s="1" customFormat="1" ht="63" hidden="1" customHeight="1" thickBot="1" x14ac:dyDescent="0.3">
      <c r="A229" s="1258"/>
      <c r="B229" s="1513"/>
      <c r="C229" s="1310"/>
      <c r="D229" s="856" t="s">
        <v>200</v>
      </c>
      <c r="E229" s="851">
        <f>SUM(F229:Q229)</f>
        <v>96</v>
      </c>
      <c r="F229" s="852">
        <v>8</v>
      </c>
      <c r="G229" s="852">
        <v>8</v>
      </c>
      <c r="H229" s="852">
        <v>8</v>
      </c>
      <c r="I229" s="852">
        <v>8</v>
      </c>
      <c r="J229" s="852">
        <v>8</v>
      </c>
      <c r="K229" s="852">
        <v>8</v>
      </c>
      <c r="L229" s="852">
        <v>8</v>
      </c>
      <c r="M229" s="852">
        <v>8</v>
      </c>
      <c r="N229" s="852">
        <v>8</v>
      </c>
      <c r="O229" s="852">
        <v>8</v>
      </c>
      <c r="P229" s="852">
        <v>8</v>
      </c>
      <c r="Q229" s="852">
        <v>8</v>
      </c>
      <c r="R229" s="1681"/>
      <c r="S229" s="1475"/>
      <c r="T229" s="854" t="s">
        <v>203</v>
      </c>
      <c r="U229" s="909" t="s">
        <v>432</v>
      </c>
      <c r="V229" s="878" t="s">
        <v>74</v>
      </c>
      <c r="W229" s="580" t="s">
        <v>236</v>
      </c>
      <c r="X229" s="942">
        <v>22710.78</v>
      </c>
      <c r="Y229" s="573">
        <f>+X229*0.12</f>
        <v>2725.2936</v>
      </c>
      <c r="Z229" s="573">
        <f>+X229+Y229</f>
        <v>25436.0736</v>
      </c>
      <c r="AA229" s="1152">
        <v>44181</v>
      </c>
      <c r="AB229" s="1054" t="s">
        <v>763</v>
      </c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9">
        <f>SUM(AN229)</f>
        <v>0</v>
      </c>
    </row>
    <row r="230" spans="1:41" s="1" customFormat="1" ht="63" customHeight="1" x14ac:dyDescent="0.25">
      <c r="A230" s="1258"/>
      <c r="B230" s="1483" t="s">
        <v>455</v>
      </c>
      <c r="C230" s="1310"/>
      <c r="D230" s="67" t="s">
        <v>444</v>
      </c>
      <c r="E230" s="216" t="s">
        <v>270</v>
      </c>
      <c r="F230" s="76" t="s">
        <v>450</v>
      </c>
      <c r="G230" s="76" t="s">
        <v>450</v>
      </c>
      <c r="H230" s="76" t="s">
        <v>451</v>
      </c>
      <c r="I230" s="76" t="s">
        <v>270</v>
      </c>
      <c r="J230" s="76" t="s">
        <v>452</v>
      </c>
      <c r="K230" s="76" t="s">
        <v>452</v>
      </c>
      <c r="L230" s="76" t="s">
        <v>453</v>
      </c>
      <c r="M230" s="76" t="s">
        <v>453</v>
      </c>
      <c r="N230" s="76" t="s">
        <v>453</v>
      </c>
      <c r="O230" s="76" t="s">
        <v>452</v>
      </c>
      <c r="P230" s="76" t="s">
        <v>452</v>
      </c>
      <c r="Q230" s="76" t="s">
        <v>452</v>
      </c>
      <c r="R230" s="1681"/>
      <c r="S230" s="1502" t="s">
        <v>427</v>
      </c>
      <c r="T230" s="849" t="s">
        <v>146</v>
      </c>
      <c r="U230" s="1490" t="s">
        <v>441</v>
      </c>
      <c r="V230" s="1531" t="s">
        <v>156</v>
      </c>
      <c r="W230" s="1520" t="s">
        <v>248</v>
      </c>
      <c r="X230" s="1682">
        <v>14592</v>
      </c>
      <c r="Y230" s="1542">
        <f>+X230*0.12</f>
        <v>1751.04</v>
      </c>
      <c r="Z230" s="1542">
        <f>+X230+Y230</f>
        <v>16343.04</v>
      </c>
      <c r="AA230" s="1713">
        <v>44020</v>
      </c>
      <c r="AB230" s="1542"/>
      <c r="AC230" s="1542"/>
      <c r="AD230" s="1542"/>
      <c r="AE230" s="1542"/>
      <c r="AF230" s="1542"/>
      <c r="AG230" s="1542"/>
      <c r="AH230" s="1542"/>
      <c r="AI230" s="1542">
        <f>+X230</f>
        <v>14592</v>
      </c>
      <c r="AJ230" s="1542"/>
      <c r="AK230" s="1542"/>
      <c r="AL230" s="1542"/>
      <c r="AM230" s="1542"/>
      <c r="AN230" s="1542"/>
      <c r="AO230" s="1591">
        <f>SUM(AC230:AN235)</f>
        <v>14592</v>
      </c>
    </row>
    <row r="231" spans="1:41" s="1" customFormat="1" ht="63" customHeight="1" x14ac:dyDescent="0.25">
      <c r="A231" s="1258"/>
      <c r="B231" s="1484"/>
      <c r="C231" s="1310"/>
      <c r="D231" s="45" t="s">
        <v>409</v>
      </c>
      <c r="E231" s="215" t="s">
        <v>448</v>
      </c>
      <c r="F231" s="47" t="s">
        <v>315</v>
      </c>
      <c r="G231" s="47" t="s">
        <v>315</v>
      </c>
      <c r="H231" s="47" t="s">
        <v>315</v>
      </c>
      <c r="I231" s="47" t="s">
        <v>315</v>
      </c>
      <c r="J231" s="47" t="s">
        <v>315</v>
      </c>
      <c r="K231" s="47" t="s">
        <v>315</v>
      </c>
      <c r="L231" s="47" t="s">
        <v>315</v>
      </c>
      <c r="M231" s="47" t="s">
        <v>315</v>
      </c>
      <c r="N231" s="47" t="s">
        <v>315</v>
      </c>
      <c r="O231" s="47" t="s">
        <v>315</v>
      </c>
      <c r="P231" s="47" t="s">
        <v>315</v>
      </c>
      <c r="Q231" s="47" t="s">
        <v>315</v>
      </c>
      <c r="R231" s="1681"/>
      <c r="S231" s="1342"/>
      <c r="T231" s="849" t="s">
        <v>149</v>
      </c>
      <c r="U231" s="1493"/>
      <c r="V231" s="1546"/>
      <c r="W231" s="1494"/>
      <c r="X231" s="1739"/>
      <c r="Y231" s="1542"/>
      <c r="Z231" s="1542"/>
      <c r="AA231" s="1713"/>
      <c r="AB231" s="1542"/>
      <c r="AC231" s="1542"/>
      <c r="AD231" s="1542"/>
      <c r="AE231" s="1542"/>
      <c r="AF231" s="1542"/>
      <c r="AG231" s="1542"/>
      <c r="AH231" s="1542"/>
      <c r="AI231" s="1542"/>
      <c r="AJ231" s="1542"/>
      <c r="AK231" s="1542"/>
      <c r="AL231" s="1542"/>
      <c r="AM231" s="1542"/>
      <c r="AN231" s="1542"/>
      <c r="AO231" s="1597"/>
    </row>
    <row r="232" spans="1:41" s="282" customFormat="1" ht="63" customHeight="1" x14ac:dyDescent="0.25">
      <c r="A232" s="1258"/>
      <c r="B232" s="1484"/>
      <c r="C232" s="1310"/>
      <c r="D232" s="45" t="s">
        <v>379</v>
      </c>
      <c r="E232" s="215">
        <v>3</v>
      </c>
      <c r="F232" s="47">
        <v>1</v>
      </c>
      <c r="G232" s="47">
        <v>1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1</v>
      </c>
      <c r="P232" s="47">
        <v>0</v>
      </c>
      <c r="Q232" s="47">
        <v>0</v>
      </c>
      <c r="R232" s="1681"/>
      <c r="S232" s="1342"/>
      <c r="T232" s="849" t="s">
        <v>150</v>
      </c>
      <c r="U232" s="1493"/>
      <c r="V232" s="1546"/>
      <c r="W232" s="1494"/>
      <c r="X232" s="1739"/>
      <c r="Y232" s="1542"/>
      <c r="Z232" s="1542"/>
      <c r="AA232" s="1713"/>
      <c r="AB232" s="1542"/>
      <c r="AC232" s="1542"/>
      <c r="AD232" s="1542"/>
      <c r="AE232" s="1542"/>
      <c r="AF232" s="1542"/>
      <c r="AG232" s="1542"/>
      <c r="AH232" s="1542"/>
      <c r="AI232" s="1542"/>
      <c r="AJ232" s="1542"/>
      <c r="AK232" s="1542"/>
      <c r="AL232" s="1542"/>
      <c r="AM232" s="1542"/>
      <c r="AN232" s="1542"/>
      <c r="AO232" s="1597"/>
    </row>
    <row r="233" spans="1:41" s="1" customFormat="1" ht="63" customHeight="1" x14ac:dyDescent="0.25">
      <c r="A233" s="1258"/>
      <c r="B233" s="1484"/>
      <c r="C233" s="1310"/>
      <c r="D233" s="45" t="s">
        <v>380</v>
      </c>
      <c r="E233" s="215">
        <v>5</v>
      </c>
      <c r="F233" s="47">
        <v>1</v>
      </c>
      <c r="G233" s="47">
        <v>1</v>
      </c>
      <c r="H233" s="47">
        <v>0</v>
      </c>
      <c r="I233" s="47">
        <v>0</v>
      </c>
      <c r="J233" s="47">
        <v>0</v>
      </c>
      <c r="K233" s="47">
        <v>1</v>
      </c>
      <c r="L233" s="47">
        <v>0</v>
      </c>
      <c r="M233" s="47">
        <v>1</v>
      </c>
      <c r="N233" s="47">
        <v>0</v>
      </c>
      <c r="O233" s="47">
        <v>0</v>
      </c>
      <c r="P233" s="47">
        <v>1</v>
      </c>
      <c r="Q233" s="47">
        <v>0</v>
      </c>
      <c r="R233" s="1681"/>
      <c r="S233" s="1342"/>
      <c r="T233" s="849" t="s">
        <v>151</v>
      </c>
      <c r="U233" s="1493"/>
      <c r="V233" s="1546"/>
      <c r="W233" s="1494"/>
      <c r="X233" s="1739"/>
      <c r="Y233" s="1542"/>
      <c r="Z233" s="1542"/>
      <c r="AA233" s="1713"/>
      <c r="AB233" s="1542"/>
      <c r="AC233" s="1542"/>
      <c r="AD233" s="1542"/>
      <c r="AE233" s="1542"/>
      <c r="AF233" s="1542"/>
      <c r="AG233" s="1542"/>
      <c r="AH233" s="1542"/>
      <c r="AI233" s="1542"/>
      <c r="AJ233" s="1542"/>
      <c r="AK233" s="1542"/>
      <c r="AL233" s="1542"/>
      <c r="AM233" s="1542"/>
      <c r="AN233" s="1542"/>
      <c r="AO233" s="1597"/>
    </row>
    <row r="234" spans="1:41" s="1" customFormat="1" ht="63" customHeight="1" x14ac:dyDescent="0.25">
      <c r="A234" s="1258"/>
      <c r="B234" s="1484"/>
      <c r="C234" s="1310"/>
      <c r="D234" s="45" t="s">
        <v>449</v>
      </c>
      <c r="E234" s="215">
        <v>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1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1681"/>
      <c r="S234" s="1342"/>
      <c r="T234" s="849" t="s">
        <v>152</v>
      </c>
      <c r="U234" s="1493"/>
      <c r="V234" s="1546"/>
      <c r="W234" s="1494"/>
      <c r="X234" s="1739"/>
      <c r="Y234" s="1542"/>
      <c r="Z234" s="1542"/>
      <c r="AA234" s="1713"/>
      <c r="AB234" s="1542"/>
      <c r="AC234" s="1542"/>
      <c r="AD234" s="1542"/>
      <c r="AE234" s="1542"/>
      <c r="AF234" s="1542"/>
      <c r="AG234" s="1542"/>
      <c r="AH234" s="1542"/>
      <c r="AI234" s="1542"/>
      <c r="AJ234" s="1542"/>
      <c r="AK234" s="1542"/>
      <c r="AL234" s="1542"/>
      <c r="AM234" s="1542"/>
      <c r="AN234" s="1542"/>
      <c r="AO234" s="1597"/>
    </row>
    <row r="235" spans="1:41" s="1" customFormat="1" ht="63" customHeight="1" thickBot="1" x14ac:dyDescent="0.3">
      <c r="A235" s="1258"/>
      <c r="B235" s="1486"/>
      <c r="C235" s="1310"/>
      <c r="D235" s="63" t="s">
        <v>454</v>
      </c>
      <c r="E235" s="212">
        <v>24</v>
      </c>
      <c r="F235" s="33">
        <v>1</v>
      </c>
      <c r="G235" s="33">
        <v>1</v>
      </c>
      <c r="H235" s="33">
        <v>1</v>
      </c>
      <c r="I235" s="33">
        <v>2</v>
      </c>
      <c r="J235" s="33">
        <v>4</v>
      </c>
      <c r="K235" s="33">
        <v>8</v>
      </c>
      <c r="L235" s="33">
        <v>1</v>
      </c>
      <c r="M235" s="33">
        <v>1</v>
      </c>
      <c r="N235" s="33">
        <v>1</v>
      </c>
      <c r="O235" s="33">
        <v>2</v>
      </c>
      <c r="P235" s="33">
        <v>1</v>
      </c>
      <c r="Q235" s="33">
        <v>1</v>
      </c>
      <c r="R235" s="1681"/>
      <c r="S235" s="1490"/>
      <c r="T235" s="849" t="s">
        <v>203</v>
      </c>
      <c r="U235" s="1521"/>
      <c r="V235" s="1743"/>
      <c r="W235" s="1687"/>
      <c r="X235" s="1744"/>
      <c r="Y235" s="1542"/>
      <c r="Z235" s="1542"/>
      <c r="AA235" s="1723"/>
      <c r="AB235" s="1593"/>
      <c r="AC235" s="1593"/>
      <c r="AD235" s="1593"/>
      <c r="AE235" s="1593"/>
      <c r="AF235" s="1593"/>
      <c r="AG235" s="1593"/>
      <c r="AH235" s="1593"/>
      <c r="AI235" s="1593"/>
      <c r="AJ235" s="1593"/>
      <c r="AK235" s="1593"/>
      <c r="AL235" s="1593"/>
      <c r="AM235" s="1593"/>
      <c r="AN235" s="1593"/>
      <c r="AO235" s="1742"/>
    </row>
    <row r="236" spans="1:41" s="1" customFormat="1" ht="63" customHeight="1" x14ac:dyDescent="0.25">
      <c r="A236" s="1258"/>
      <c r="B236" s="1483" t="s">
        <v>463</v>
      </c>
      <c r="C236" s="1310"/>
      <c r="D236" s="67" t="s">
        <v>444</v>
      </c>
      <c r="E236" s="216" t="s">
        <v>459</v>
      </c>
      <c r="F236" s="76" t="s">
        <v>445</v>
      </c>
      <c r="G236" s="76" t="s">
        <v>460</v>
      </c>
      <c r="H236" s="76" t="s">
        <v>446</v>
      </c>
      <c r="I236" s="76" t="s">
        <v>461</v>
      </c>
      <c r="J236" s="76" t="s">
        <v>462</v>
      </c>
      <c r="K236" s="76" t="s">
        <v>461</v>
      </c>
      <c r="L236" s="76" t="s">
        <v>445</v>
      </c>
      <c r="M236" s="76" t="s">
        <v>461</v>
      </c>
      <c r="N236" s="76" t="s">
        <v>462</v>
      </c>
      <c r="O236" s="76" t="s">
        <v>461</v>
      </c>
      <c r="P236" s="76" t="s">
        <v>461</v>
      </c>
      <c r="Q236" s="76" t="s">
        <v>461</v>
      </c>
      <c r="R236" s="1681"/>
      <c r="S236" s="1502" t="s">
        <v>383</v>
      </c>
      <c r="T236" s="998" t="s">
        <v>437</v>
      </c>
      <c r="U236" s="1490" t="s">
        <v>457</v>
      </c>
      <c r="V236" s="1731" t="s">
        <v>74</v>
      </c>
      <c r="W236" s="1520" t="s">
        <v>236</v>
      </c>
      <c r="X236" s="1886">
        <v>11000</v>
      </c>
      <c r="Y236" s="1688">
        <f>+X236*0.12</f>
        <v>1320</v>
      </c>
      <c r="Z236" s="1688">
        <f>+X236+Y236</f>
        <v>12320</v>
      </c>
      <c r="AA236" s="1760">
        <v>43605</v>
      </c>
      <c r="AB236" s="1593" t="s">
        <v>761</v>
      </c>
      <c r="AC236" s="1593"/>
      <c r="AD236" s="1593"/>
      <c r="AE236" s="1593"/>
      <c r="AF236" s="1593"/>
      <c r="AG236" s="1593">
        <f>+X236</f>
        <v>11000</v>
      </c>
      <c r="AH236" s="1593"/>
      <c r="AI236" s="1593"/>
      <c r="AJ236" s="1593"/>
      <c r="AK236" s="1593"/>
      <c r="AL236" s="1593"/>
      <c r="AM236" s="1593"/>
      <c r="AN236" s="1593"/>
      <c r="AO236" s="1348">
        <f>SUM(AC238:AN241)</f>
        <v>11000</v>
      </c>
    </row>
    <row r="237" spans="1:41" s="1" customFormat="1" ht="63" customHeight="1" x14ac:dyDescent="0.25">
      <c r="A237" s="1258"/>
      <c r="B237" s="1484"/>
      <c r="C237" s="1310"/>
      <c r="D237" s="45" t="s">
        <v>409</v>
      </c>
      <c r="E237" s="215" t="s">
        <v>239</v>
      </c>
      <c r="F237" s="47" t="s">
        <v>406</v>
      </c>
      <c r="G237" s="47" t="s">
        <v>406</v>
      </c>
      <c r="H237" s="47" t="s">
        <v>406</v>
      </c>
      <c r="I237" s="47" t="s">
        <v>406</v>
      </c>
      <c r="J237" s="47" t="s">
        <v>406</v>
      </c>
      <c r="K237" s="47" t="s">
        <v>406</v>
      </c>
      <c r="L237" s="47" t="s">
        <v>406</v>
      </c>
      <c r="M237" s="47" t="s">
        <v>406</v>
      </c>
      <c r="N237" s="47" t="s">
        <v>406</v>
      </c>
      <c r="O237" s="47" t="s">
        <v>406</v>
      </c>
      <c r="P237" s="47" t="s">
        <v>406</v>
      </c>
      <c r="Q237" s="47" t="s">
        <v>406</v>
      </c>
      <c r="R237" s="1681"/>
      <c r="S237" s="1342"/>
      <c r="T237" s="849" t="s">
        <v>149</v>
      </c>
      <c r="U237" s="1493"/>
      <c r="V237" s="1884"/>
      <c r="W237" s="1494"/>
      <c r="X237" s="1887"/>
      <c r="Y237" s="1689"/>
      <c r="Z237" s="1689"/>
      <c r="AA237" s="1761"/>
      <c r="AB237" s="1627"/>
      <c r="AC237" s="1627"/>
      <c r="AD237" s="1627"/>
      <c r="AE237" s="1627"/>
      <c r="AF237" s="1627"/>
      <c r="AG237" s="1627"/>
      <c r="AH237" s="1627"/>
      <c r="AI237" s="1627"/>
      <c r="AJ237" s="1627"/>
      <c r="AK237" s="1627"/>
      <c r="AL237" s="1627"/>
      <c r="AM237" s="1627"/>
      <c r="AN237" s="1627"/>
      <c r="AO237" s="1380"/>
    </row>
    <row r="238" spans="1:41" s="1" customFormat="1" ht="63" customHeight="1" x14ac:dyDescent="0.25">
      <c r="A238" s="1258"/>
      <c r="B238" s="1484"/>
      <c r="C238" s="1310"/>
      <c r="D238" s="45" t="s">
        <v>379</v>
      </c>
      <c r="E238" s="215">
        <v>5</v>
      </c>
      <c r="F238" s="47">
        <v>0</v>
      </c>
      <c r="G238" s="47">
        <v>1</v>
      </c>
      <c r="H238" s="47">
        <v>0</v>
      </c>
      <c r="I238" s="47">
        <v>1</v>
      </c>
      <c r="J238" s="47">
        <v>0</v>
      </c>
      <c r="K238" s="47">
        <v>1</v>
      </c>
      <c r="L238" s="47">
        <v>0</v>
      </c>
      <c r="M238" s="47">
        <v>1</v>
      </c>
      <c r="N238" s="47">
        <v>0</v>
      </c>
      <c r="O238" s="47">
        <v>0</v>
      </c>
      <c r="P238" s="47">
        <v>1</v>
      </c>
      <c r="Q238" s="47">
        <v>0</v>
      </c>
      <c r="R238" s="1681"/>
      <c r="S238" s="1342"/>
      <c r="T238" s="849" t="s">
        <v>150</v>
      </c>
      <c r="U238" s="1493"/>
      <c r="V238" s="1884"/>
      <c r="W238" s="1494"/>
      <c r="X238" s="1887"/>
      <c r="Y238" s="1689"/>
      <c r="Z238" s="1689"/>
      <c r="AA238" s="1761"/>
      <c r="AB238" s="1627"/>
      <c r="AC238" s="1627"/>
      <c r="AD238" s="1627"/>
      <c r="AE238" s="1627"/>
      <c r="AF238" s="1627"/>
      <c r="AG238" s="1627">
        <f>+X236</f>
        <v>11000</v>
      </c>
      <c r="AH238" s="1627"/>
      <c r="AI238" s="1627"/>
      <c r="AJ238" s="1627"/>
      <c r="AK238" s="1627"/>
      <c r="AL238" s="1627"/>
      <c r="AM238" s="1627"/>
      <c r="AN238" s="1627"/>
      <c r="AO238" s="1380"/>
    </row>
    <row r="239" spans="1:41" s="1" customFormat="1" ht="63" customHeight="1" x14ac:dyDescent="0.25">
      <c r="A239" s="1258"/>
      <c r="B239" s="1484"/>
      <c r="C239" s="1310"/>
      <c r="D239" s="45" t="s">
        <v>380</v>
      </c>
      <c r="E239" s="215">
        <v>31</v>
      </c>
      <c r="F239" s="47">
        <v>2</v>
      </c>
      <c r="G239" s="47">
        <v>4</v>
      </c>
      <c r="H239" s="47">
        <v>3</v>
      </c>
      <c r="I239" s="47">
        <v>3</v>
      </c>
      <c r="J239" s="47">
        <v>1</v>
      </c>
      <c r="K239" s="47">
        <v>2</v>
      </c>
      <c r="L239" s="47">
        <v>3</v>
      </c>
      <c r="M239" s="47">
        <v>2</v>
      </c>
      <c r="N239" s="47">
        <v>2</v>
      </c>
      <c r="O239" s="47">
        <v>4</v>
      </c>
      <c r="P239" s="47">
        <v>2</v>
      </c>
      <c r="Q239" s="47">
        <v>3</v>
      </c>
      <c r="R239" s="1681"/>
      <c r="S239" s="1342"/>
      <c r="T239" s="849" t="s">
        <v>151</v>
      </c>
      <c r="U239" s="1493"/>
      <c r="V239" s="1884"/>
      <c r="W239" s="1494"/>
      <c r="X239" s="1887"/>
      <c r="Y239" s="1689"/>
      <c r="Z239" s="1689"/>
      <c r="AA239" s="1761"/>
      <c r="AB239" s="1627"/>
      <c r="AC239" s="1627"/>
      <c r="AD239" s="1627"/>
      <c r="AE239" s="1627"/>
      <c r="AF239" s="1627"/>
      <c r="AG239" s="1627"/>
      <c r="AH239" s="1627"/>
      <c r="AI239" s="1627"/>
      <c r="AJ239" s="1627"/>
      <c r="AK239" s="1627"/>
      <c r="AL239" s="1627"/>
      <c r="AM239" s="1627"/>
      <c r="AN239" s="1627"/>
      <c r="AO239" s="1380"/>
    </row>
    <row r="240" spans="1:41" s="1" customFormat="1" ht="63" customHeight="1" x14ac:dyDescent="0.25">
      <c r="A240" s="1258"/>
      <c r="B240" s="1485"/>
      <c r="C240" s="1310"/>
      <c r="D240" s="45" t="s">
        <v>449</v>
      </c>
      <c r="E240" s="215">
        <v>21</v>
      </c>
      <c r="F240" s="223">
        <v>1</v>
      </c>
      <c r="G240" s="223">
        <v>1</v>
      </c>
      <c r="H240" s="223">
        <v>1</v>
      </c>
      <c r="I240" s="223">
        <v>4</v>
      </c>
      <c r="J240" s="223">
        <v>1</v>
      </c>
      <c r="K240" s="223">
        <v>1</v>
      </c>
      <c r="L240" s="223">
        <v>2</v>
      </c>
      <c r="M240" s="223">
        <v>3</v>
      </c>
      <c r="N240" s="223">
        <v>2</v>
      </c>
      <c r="O240" s="223">
        <v>2</v>
      </c>
      <c r="P240" s="223">
        <v>2</v>
      </c>
      <c r="Q240" s="223">
        <v>1</v>
      </c>
      <c r="R240" s="1681"/>
      <c r="S240" s="1475"/>
      <c r="T240" s="849" t="s">
        <v>152</v>
      </c>
      <c r="U240" s="1493"/>
      <c r="V240" s="1884"/>
      <c r="W240" s="1494"/>
      <c r="X240" s="1887"/>
      <c r="Y240" s="1689"/>
      <c r="Z240" s="1689"/>
      <c r="AA240" s="1761"/>
      <c r="AB240" s="1627"/>
      <c r="AC240" s="1627"/>
      <c r="AD240" s="1627"/>
      <c r="AE240" s="1627">
        <f>+X240</f>
        <v>0</v>
      </c>
      <c r="AF240" s="1627"/>
      <c r="AG240" s="1627"/>
      <c r="AH240" s="1627"/>
      <c r="AI240" s="1627"/>
      <c r="AJ240" s="1627"/>
      <c r="AK240" s="1627"/>
      <c r="AL240" s="1627"/>
      <c r="AM240" s="1627"/>
      <c r="AN240" s="1627"/>
      <c r="AO240" s="1380"/>
    </row>
    <row r="241" spans="1:41" s="1" customFormat="1" ht="63" customHeight="1" thickBot="1" x14ac:dyDescent="0.3">
      <c r="A241" s="1258"/>
      <c r="B241" s="1537"/>
      <c r="C241" s="1310"/>
      <c r="D241" s="57" t="s">
        <v>454</v>
      </c>
      <c r="E241" s="81">
        <v>2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1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v>1</v>
      </c>
      <c r="R241" s="1681"/>
      <c r="S241" s="1538"/>
      <c r="T241" s="849" t="s">
        <v>203</v>
      </c>
      <c r="U241" s="1521"/>
      <c r="V241" s="1885"/>
      <c r="W241" s="1687"/>
      <c r="X241" s="1888"/>
      <c r="Y241" s="1690"/>
      <c r="Z241" s="1690"/>
      <c r="AA241" s="1904"/>
      <c r="AB241" s="1628"/>
      <c r="AC241" s="1628"/>
      <c r="AD241" s="1628"/>
      <c r="AE241" s="1628"/>
      <c r="AF241" s="1628"/>
      <c r="AG241" s="1628"/>
      <c r="AH241" s="1628"/>
      <c r="AI241" s="1628"/>
      <c r="AJ241" s="1628"/>
      <c r="AK241" s="1628"/>
      <c r="AL241" s="1628"/>
      <c r="AM241" s="1628"/>
      <c r="AN241" s="1628"/>
      <c r="AO241" s="1388"/>
    </row>
    <row r="242" spans="1:41" s="1" customFormat="1" ht="104.25" hidden="1" customHeight="1" x14ac:dyDescent="0.25">
      <c r="A242" s="1258"/>
      <c r="B242" s="1554" t="s">
        <v>472</v>
      </c>
      <c r="C242" s="1310"/>
      <c r="D242" s="67" t="s">
        <v>468</v>
      </c>
      <c r="E242" s="235">
        <v>0.4</v>
      </c>
      <c r="F242" s="139">
        <v>0.4</v>
      </c>
      <c r="G242" s="139">
        <v>0.4</v>
      </c>
      <c r="H242" s="139">
        <v>0.4</v>
      </c>
      <c r="I242" s="139">
        <v>0.4</v>
      </c>
      <c r="J242" s="139">
        <v>0.4</v>
      </c>
      <c r="K242" s="139">
        <v>0.4</v>
      </c>
      <c r="L242" s="139">
        <v>0.4</v>
      </c>
      <c r="M242" s="139">
        <v>0.4</v>
      </c>
      <c r="N242" s="139">
        <v>0.4</v>
      </c>
      <c r="O242" s="139">
        <v>0.4</v>
      </c>
      <c r="P242" s="139">
        <v>0.4</v>
      </c>
      <c r="Q242" s="139">
        <v>0.4</v>
      </c>
      <c r="R242" s="1681"/>
      <c r="S242" s="1492" t="s">
        <v>383</v>
      </c>
      <c r="T242" s="123" t="s">
        <v>437</v>
      </c>
      <c r="U242" s="471" t="s">
        <v>464</v>
      </c>
      <c r="V242" s="513" t="s">
        <v>74</v>
      </c>
      <c r="W242" s="580" t="s">
        <v>236</v>
      </c>
      <c r="X242" s="1093">
        <v>20684</v>
      </c>
      <c r="Y242" s="573">
        <f>+X242*0.12</f>
        <v>2482.08</v>
      </c>
      <c r="Z242" s="573">
        <f>+X242+Y242</f>
        <v>23166.080000000002</v>
      </c>
      <c r="AA242" s="1153">
        <v>44188</v>
      </c>
      <c r="AB242" s="876" t="s">
        <v>764</v>
      </c>
      <c r="AC242" s="102"/>
      <c r="AD242" s="160"/>
      <c r="AE242" s="160"/>
      <c r="AF242" s="161"/>
      <c r="AG242" s="160"/>
      <c r="AH242" s="160"/>
      <c r="AI242" s="161"/>
      <c r="AJ242" s="160"/>
      <c r="AK242" s="162"/>
      <c r="AL242" s="163"/>
      <c r="AM242" s="160"/>
      <c r="AN242" s="164">
        <f>+X242</f>
        <v>20684</v>
      </c>
      <c r="AO242" s="19">
        <f>SUM(AC242:AN242)</f>
        <v>20684</v>
      </c>
    </row>
    <row r="243" spans="1:41" s="1" customFormat="1" ht="63" customHeight="1" x14ac:dyDescent="0.25">
      <c r="A243" s="1258"/>
      <c r="B243" s="1555"/>
      <c r="C243" s="1310"/>
      <c r="D243" s="64" t="s">
        <v>469</v>
      </c>
      <c r="E243" s="236">
        <v>0.35</v>
      </c>
      <c r="F243" s="137">
        <v>0.35</v>
      </c>
      <c r="G243" s="137">
        <v>0.35</v>
      </c>
      <c r="H243" s="137">
        <v>0.35</v>
      </c>
      <c r="I243" s="137">
        <v>0.35</v>
      </c>
      <c r="J243" s="137">
        <v>0.35</v>
      </c>
      <c r="K243" s="137">
        <v>0.35</v>
      </c>
      <c r="L243" s="137">
        <v>0.35</v>
      </c>
      <c r="M243" s="137">
        <v>0.35</v>
      </c>
      <c r="N243" s="137">
        <v>0.35</v>
      </c>
      <c r="O243" s="137">
        <v>0.35</v>
      </c>
      <c r="P243" s="137">
        <v>0.35</v>
      </c>
      <c r="Q243" s="137">
        <v>0.35</v>
      </c>
      <c r="R243" s="1681"/>
      <c r="S243" s="1493"/>
      <c r="T243" s="100" t="s">
        <v>149</v>
      </c>
      <c r="U243" s="909" t="s">
        <v>465</v>
      </c>
      <c r="V243" s="908" t="s">
        <v>74</v>
      </c>
      <c r="W243" s="904" t="s">
        <v>236</v>
      </c>
      <c r="X243" s="437">
        <v>3500</v>
      </c>
      <c r="Y243" s="324">
        <f>+X243*0.12</f>
        <v>420</v>
      </c>
      <c r="Z243" s="324">
        <f>+X243+Y243</f>
        <v>3920</v>
      </c>
      <c r="AA243" s="1098">
        <v>43994</v>
      </c>
      <c r="AB243" s="327"/>
      <c r="AC243" s="102"/>
      <c r="AD243" s="118"/>
      <c r="AE243" s="118"/>
      <c r="AF243" s="119"/>
      <c r="AG243" s="118"/>
      <c r="AH243" s="118">
        <f>+X243</f>
        <v>3500</v>
      </c>
      <c r="AI243" s="119"/>
      <c r="AJ243" s="118"/>
      <c r="AK243" s="121"/>
      <c r="AL243" s="154"/>
      <c r="AM243" s="118"/>
      <c r="AN243" s="155"/>
      <c r="AO243" s="19">
        <f>+AB243+AD243+AE243+AF243+AG243+AH243+AI243++AJ243+AK243+AL243+AM243+AN243</f>
        <v>3500</v>
      </c>
    </row>
    <row r="244" spans="1:41" s="1" customFormat="1" ht="63" customHeight="1" x14ac:dyDescent="0.25">
      <c r="A244" s="1258"/>
      <c r="B244" s="1555"/>
      <c r="C244" s="1310"/>
      <c r="D244" s="64" t="s">
        <v>470</v>
      </c>
      <c r="E244" s="237">
        <v>48</v>
      </c>
      <c r="F244" s="138">
        <v>4</v>
      </c>
      <c r="G244" s="138">
        <v>4</v>
      </c>
      <c r="H244" s="138">
        <v>4</v>
      </c>
      <c r="I244" s="138">
        <v>4</v>
      </c>
      <c r="J244" s="138">
        <v>4</v>
      </c>
      <c r="K244" s="138">
        <v>4</v>
      </c>
      <c r="L244" s="138">
        <v>4</v>
      </c>
      <c r="M244" s="138">
        <v>4</v>
      </c>
      <c r="N244" s="138">
        <v>4</v>
      </c>
      <c r="O244" s="138">
        <v>4</v>
      </c>
      <c r="P244" s="138">
        <v>4</v>
      </c>
      <c r="Q244" s="138">
        <v>4</v>
      </c>
      <c r="R244" s="1681"/>
      <c r="S244" s="1493"/>
      <c r="T244" s="100" t="s">
        <v>150</v>
      </c>
      <c r="U244" s="909" t="s">
        <v>466</v>
      </c>
      <c r="V244" s="908" t="s">
        <v>74</v>
      </c>
      <c r="W244" s="904" t="s">
        <v>236</v>
      </c>
      <c r="X244" s="437">
        <v>237.86</v>
      </c>
      <c r="Y244" s="324">
        <f>+X244*0.12</f>
        <v>28.543200000000002</v>
      </c>
      <c r="Z244" s="324">
        <f>+X244+Y244</f>
        <v>266.40320000000003</v>
      </c>
      <c r="AA244" s="938" t="s">
        <v>856</v>
      </c>
      <c r="AB244" s="1016" t="s">
        <v>859</v>
      </c>
      <c r="AC244" s="104"/>
      <c r="AD244" s="917">
        <f>+X244</f>
        <v>237.86</v>
      </c>
      <c r="AE244" s="917"/>
      <c r="AF244" s="108"/>
      <c r="AG244" s="917"/>
      <c r="AH244" s="917"/>
      <c r="AI244" s="108"/>
      <c r="AJ244" s="917"/>
      <c r="AK244" s="157"/>
      <c r="AL244" s="158"/>
      <c r="AM244" s="917"/>
      <c r="AN244" s="109"/>
      <c r="AO244" s="19">
        <f>SUM(AC244:AN244)</f>
        <v>237.86</v>
      </c>
    </row>
    <row r="245" spans="1:41" s="1" customFormat="1" ht="63" customHeight="1" x14ac:dyDescent="0.25">
      <c r="A245" s="1258"/>
      <c r="B245" s="1555"/>
      <c r="C245" s="1310"/>
      <c r="D245" s="64" t="s">
        <v>380</v>
      </c>
      <c r="E245" s="237">
        <v>36</v>
      </c>
      <c r="F245" s="138">
        <v>3</v>
      </c>
      <c r="G245" s="138">
        <v>3</v>
      </c>
      <c r="H245" s="138">
        <v>3</v>
      </c>
      <c r="I245" s="138">
        <v>3</v>
      </c>
      <c r="J245" s="138">
        <v>3</v>
      </c>
      <c r="K245" s="138">
        <v>3</v>
      </c>
      <c r="L245" s="138">
        <v>3</v>
      </c>
      <c r="M245" s="138">
        <v>3</v>
      </c>
      <c r="N245" s="138">
        <v>3</v>
      </c>
      <c r="O245" s="138">
        <v>3</v>
      </c>
      <c r="P245" s="138">
        <v>3</v>
      </c>
      <c r="Q245" s="138">
        <v>3</v>
      </c>
      <c r="R245" s="1681"/>
      <c r="S245" s="1493"/>
      <c r="T245" s="999" t="s">
        <v>151</v>
      </c>
      <c r="U245" s="909" t="s">
        <v>467</v>
      </c>
      <c r="V245" s="1730" t="s">
        <v>60</v>
      </c>
      <c r="W245" s="1174" t="s">
        <v>699</v>
      </c>
      <c r="X245" s="1732">
        <v>8537.76</v>
      </c>
      <c r="Y245" s="1542">
        <f>+X245*0.12</f>
        <v>1024.5311999999999</v>
      </c>
      <c r="Z245" s="1542">
        <f>+X245+Y245</f>
        <v>9562.2911999999997</v>
      </c>
      <c r="AA245" s="1713">
        <v>43951</v>
      </c>
      <c r="AB245" s="1542"/>
      <c r="AC245" s="1542"/>
      <c r="AD245" s="1542"/>
      <c r="AE245" s="1542"/>
      <c r="AF245" s="1542">
        <f>+X245</f>
        <v>8537.76</v>
      </c>
      <c r="AG245" s="1542"/>
      <c r="AH245" s="1542"/>
      <c r="AI245" s="1542"/>
      <c r="AJ245" s="1542"/>
      <c r="AK245" s="1542"/>
      <c r="AL245" s="1542"/>
      <c r="AM245" s="1542"/>
      <c r="AN245" s="1542"/>
      <c r="AO245" s="1591">
        <f t="shared" ref="AO245:AO249" si="61">+AB245+AD245+AE245+AF245+AG245+AH245+AI245++AJ245+AK245+AL245+AM245+AN245</f>
        <v>8537.76</v>
      </c>
    </row>
    <row r="246" spans="1:41" s="1" customFormat="1" ht="63" customHeight="1" x14ac:dyDescent="0.25">
      <c r="A246" s="1258"/>
      <c r="B246" s="1555"/>
      <c r="C246" s="1310"/>
      <c r="D246" s="64" t="s">
        <v>471</v>
      </c>
      <c r="E246" s="237">
        <v>4</v>
      </c>
      <c r="F246" s="138"/>
      <c r="G246" s="138">
        <v>1</v>
      </c>
      <c r="H246" s="138"/>
      <c r="I246" s="138"/>
      <c r="J246" s="138">
        <v>1</v>
      </c>
      <c r="K246" s="138"/>
      <c r="L246" s="138"/>
      <c r="M246" s="138">
        <v>1</v>
      </c>
      <c r="N246" s="138"/>
      <c r="O246" s="138">
        <v>1</v>
      </c>
      <c r="P246" s="138"/>
      <c r="Q246" s="138"/>
      <c r="R246" s="1681"/>
      <c r="S246" s="1493"/>
      <c r="T246" s="100" t="s">
        <v>152</v>
      </c>
      <c r="U246" s="909"/>
      <c r="V246" s="1883"/>
      <c r="W246" s="904"/>
      <c r="X246" s="1712"/>
      <c r="Y246" s="1542"/>
      <c r="Z246" s="1542"/>
      <c r="AA246" s="1714"/>
      <c r="AB246" s="1679"/>
      <c r="AC246" s="1679"/>
      <c r="AD246" s="1679"/>
      <c r="AE246" s="1679"/>
      <c r="AF246" s="1679"/>
      <c r="AG246" s="1679"/>
      <c r="AH246" s="1679"/>
      <c r="AI246" s="1679"/>
      <c r="AJ246" s="1679"/>
      <c r="AK246" s="1679"/>
      <c r="AL246" s="1679"/>
      <c r="AM246" s="1679"/>
      <c r="AN246" s="1679"/>
      <c r="AO246" s="1459"/>
    </row>
    <row r="247" spans="1:41" s="1" customFormat="1" ht="63" customHeight="1" x14ac:dyDescent="0.25">
      <c r="A247" s="1258"/>
      <c r="B247" s="1555"/>
      <c r="C247" s="1310"/>
      <c r="D247" s="1452" t="s">
        <v>381</v>
      </c>
      <c r="E247" s="1471">
        <v>36</v>
      </c>
      <c r="F247" s="1469">
        <v>3</v>
      </c>
      <c r="G247" s="1469">
        <v>3</v>
      </c>
      <c r="H247" s="1469">
        <v>3</v>
      </c>
      <c r="I247" s="1469">
        <v>3</v>
      </c>
      <c r="J247" s="1469">
        <v>3</v>
      </c>
      <c r="K247" s="1469">
        <v>3</v>
      </c>
      <c r="L247" s="1469">
        <v>3</v>
      </c>
      <c r="M247" s="1469">
        <v>3</v>
      </c>
      <c r="N247" s="1469">
        <v>3</v>
      </c>
      <c r="O247" s="1469">
        <v>3</v>
      </c>
      <c r="P247" s="1469">
        <v>3</v>
      </c>
      <c r="Q247" s="1469">
        <v>3</v>
      </c>
      <c r="R247" s="1681"/>
      <c r="S247" s="1493"/>
      <c r="T247" s="1571" t="s">
        <v>203</v>
      </c>
      <c r="U247" s="909" t="s">
        <v>840</v>
      </c>
      <c r="V247" s="150" t="s">
        <v>65</v>
      </c>
      <c r="W247" s="933" t="s">
        <v>250</v>
      </c>
      <c r="X247" s="992">
        <v>96851.15</v>
      </c>
      <c r="Y247" s="102">
        <f>+X247*0.12</f>
        <v>11622.137999999999</v>
      </c>
      <c r="Z247" s="102">
        <f>+X247+Y247</f>
        <v>108473.288</v>
      </c>
      <c r="AA247" s="938"/>
      <c r="AB247" s="104"/>
      <c r="AC247" s="104"/>
      <c r="AD247" s="917">
        <f>+X247</f>
        <v>96851.15</v>
      </c>
      <c r="AE247" s="917"/>
      <c r="AF247" s="108"/>
      <c r="AG247" s="917"/>
      <c r="AH247" s="917"/>
      <c r="AI247" s="108"/>
      <c r="AJ247" s="917"/>
      <c r="AK247" s="157"/>
      <c r="AL247" s="708"/>
      <c r="AM247" s="911"/>
      <c r="AN247" s="155"/>
      <c r="AO247" s="19">
        <f>SUM(AC247:AN247)</f>
        <v>96851.15</v>
      </c>
    </row>
    <row r="248" spans="1:41" s="1" customFormat="1" ht="63" customHeight="1" thickBot="1" x14ac:dyDescent="0.3">
      <c r="A248" s="1258"/>
      <c r="B248" s="1556"/>
      <c r="C248" s="1310"/>
      <c r="D248" s="1558"/>
      <c r="E248" s="1559"/>
      <c r="F248" s="1560"/>
      <c r="G248" s="1560"/>
      <c r="H248" s="1560"/>
      <c r="I248" s="1560"/>
      <c r="J248" s="1560"/>
      <c r="K248" s="1560"/>
      <c r="L248" s="1560"/>
      <c r="M248" s="1560"/>
      <c r="N248" s="1560"/>
      <c r="O248" s="1560"/>
      <c r="P248" s="1560"/>
      <c r="Q248" s="1560"/>
      <c r="R248" s="1681"/>
      <c r="S248" s="1557"/>
      <c r="T248" s="1573"/>
      <c r="U248" s="909" t="s">
        <v>807</v>
      </c>
      <c r="V248" s="150" t="s">
        <v>156</v>
      </c>
      <c r="W248" s="904" t="s">
        <v>157</v>
      </c>
      <c r="X248" s="992">
        <v>54964</v>
      </c>
      <c r="Y248" s="102">
        <f>+X248*0.12</f>
        <v>6595.6799999999994</v>
      </c>
      <c r="Z248" s="102">
        <f>+X248+Y248</f>
        <v>61559.68</v>
      </c>
      <c r="AA248" s="1100">
        <v>44165</v>
      </c>
      <c r="AB248" s="165"/>
      <c r="AC248" s="165"/>
      <c r="AD248" s="140"/>
      <c r="AE248" s="140"/>
      <c r="AF248" s="141"/>
      <c r="AG248" s="140"/>
      <c r="AH248" s="140"/>
      <c r="AI248" s="141"/>
      <c r="AJ248" s="140"/>
      <c r="AK248" s="166"/>
      <c r="AL248" s="167"/>
      <c r="AM248" s="140">
        <f>+X248</f>
        <v>54964</v>
      </c>
      <c r="AN248" s="142"/>
      <c r="AO248" s="19">
        <f t="shared" si="61"/>
        <v>54964</v>
      </c>
    </row>
    <row r="249" spans="1:41" s="1" customFormat="1" ht="63" customHeight="1" x14ac:dyDescent="0.25">
      <c r="A249" s="1258"/>
      <c r="B249" s="1574" t="s">
        <v>480</v>
      </c>
      <c r="C249" s="1310"/>
      <c r="D249" s="64" t="s">
        <v>182</v>
      </c>
      <c r="E249" s="143">
        <v>0.74</v>
      </c>
      <c r="F249" s="65">
        <v>0.62</v>
      </c>
      <c r="G249" s="65">
        <v>0.76</v>
      </c>
      <c r="H249" s="65">
        <v>0.65</v>
      </c>
      <c r="I249" s="65">
        <v>1.01</v>
      </c>
      <c r="J249" s="65">
        <v>0.89</v>
      </c>
      <c r="K249" s="65">
        <v>0.89</v>
      </c>
      <c r="L249" s="65">
        <v>0.67</v>
      </c>
      <c r="M249" s="65">
        <v>0.67</v>
      </c>
      <c r="N249" s="65">
        <v>0.67</v>
      </c>
      <c r="O249" s="65">
        <v>0.67</v>
      </c>
      <c r="P249" s="65">
        <v>0.67</v>
      </c>
      <c r="Q249" s="65">
        <v>0.67</v>
      </c>
      <c r="R249" s="1681"/>
      <c r="S249" s="1492" t="s">
        <v>383</v>
      </c>
      <c r="T249" s="100" t="s">
        <v>437</v>
      </c>
      <c r="U249" s="1490" t="s">
        <v>473</v>
      </c>
      <c r="V249" s="1531" t="s">
        <v>156</v>
      </c>
      <c r="W249" s="1520" t="s">
        <v>248</v>
      </c>
      <c r="X249" s="1682">
        <v>12672</v>
      </c>
      <c r="Y249" s="1542">
        <f>+X249*0.12</f>
        <v>1520.6399999999999</v>
      </c>
      <c r="Z249" s="1542">
        <f>+X249+Y249</f>
        <v>14192.64</v>
      </c>
      <c r="AA249" s="1740">
        <v>44113</v>
      </c>
      <c r="AB249" s="1741"/>
      <c r="AC249" s="1741"/>
      <c r="AD249" s="1741"/>
      <c r="AE249" s="1741"/>
      <c r="AF249" s="1741"/>
      <c r="AG249" s="1741"/>
      <c r="AH249" s="1741"/>
      <c r="AI249" s="1741"/>
      <c r="AJ249" s="1741"/>
      <c r="AK249" s="1741"/>
      <c r="AL249" s="1741">
        <f>+X249</f>
        <v>12672</v>
      </c>
      <c r="AM249" s="1741"/>
      <c r="AN249" s="1741"/>
      <c r="AO249" s="1629">
        <f t="shared" si="61"/>
        <v>12672</v>
      </c>
    </row>
    <row r="250" spans="1:41" s="1" customFormat="1" ht="63" customHeight="1" x14ac:dyDescent="0.25">
      <c r="A250" s="1258"/>
      <c r="B250" s="1493"/>
      <c r="C250" s="1310"/>
      <c r="D250" s="64" t="s">
        <v>481</v>
      </c>
      <c r="E250" s="143">
        <v>0.48</v>
      </c>
      <c r="F250" s="65">
        <v>0.55000000000000004</v>
      </c>
      <c r="G250" s="65">
        <v>0.39</v>
      </c>
      <c r="H250" s="65">
        <v>0.62</v>
      </c>
      <c r="I250" s="65">
        <v>0.36</v>
      </c>
      <c r="J250" s="65">
        <v>0.41</v>
      </c>
      <c r="K250" s="65">
        <v>0.53</v>
      </c>
      <c r="L250" s="65">
        <v>0.48</v>
      </c>
      <c r="M250" s="65">
        <v>0.48</v>
      </c>
      <c r="N250" s="65">
        <v>0.48</v>
      </c>
      <c r="O250" s="65">
        <v>0.48</v>
      </c>
      <c r="P250" s="65">
        <v>0.48</v>
      </c>
      <c r="Q250" s="65">
        <v>0.48</v>
      </c>
      <c r="R250" s="1681"/>
      <c r="S250" s="1493"/>
      <c r="T250" s="100" t="s">
        <v>149</v>
      </c>
      <c r="U250" s="1521"/>
      <c r="V250" s="1546"/>
      <c r="W250" s="1687"/>
      <c r="X250" s="1739"/>
      <c r="Y250" s="1542"/>
      <c r="Z250" s="1542"/>
      <c r="AA250" s="1714"/>
      <c r="AB250" s="1679"/>
      <c r="AC250" s="1679"/>
      <c r="AD250" s="1679"/>
      <c r="AE250" s="1679"/>
      <c r="AF250" s="1679"/>
      <c r="AG250" s="1679"/>
      <c r="AH250" s="1679"/>
      <c r="AI250" s="1679"/>
      <c r="AJ250" s="1679"/>
      <c r="AK250" s="1679"/>
      <c r="AL250" s="1679"/>
      <c r="AM250" s="1679"/>
      <c r="AN250" s="1679"/>
      <c r="AO250" s="1459"/>
    </row>
    <row r="251" spans="1:41" s="1" customFormat="1" ht="63" customHeight="1" x14ac:dyDescent="0.25">
      <c r="A251" s="1258"/>
      <c r="B251" s="1493"/>
      <c r="C251" s="1310"/>
      <c r="D251" s="64" t="s">
        <v>142</v>
      </c>
      <c r="E251" s="222">
        <f>SUM(F251:Q251)</f>
        <v>14</v>
      </c>
      <c r="F251" s="34">
        <v>0</v>
      </c>
      <c r="G251" s="34">
        <v>1</v>
      </c>
      <c r="H251" s="34">
        <v>2</v>
      </c>
      <c r="I251" s="34">
        <v>2</v>
      </c>
      <c r="J251" s="34">
        <v>1</v>
      </c>
      <c r="K251" s="34">
        <v>2</v>
      </c>
      <c r="L251" s="34">
        <v>1</v>
      </c>
      <c r="M251" s="34">
        <v>1</v>
      </c>
      <c r="N251" s="34">
        <v>1</v>
      </c>
      <c r="O251" s="34">
        <v>1</v>
      </c>
      <c r="P251" s="34">
        <v>1</v>
      </c>
      <c r="Q251" s="34">
        <v>1</v>
      </c>
      <c r="R251" s="1681"/>
      <c r="S251" s="1493"/>
      <c r="T251" s="100" t="s">
        <v>150</v>
      </c>
      <c r="U251" s="1490" t="s">
        <v>476</v>
      </c>
      <c r="V251" s="1531" t="s">
        <v>74</v>
      </c>
      <c r="W251" s="1520" t="s">
        <v>236</v>
      </c>
      <c r="X251" s="1682">
        <v>15484.02</v>
      </c>
      <c r="Y251" s="1724">
        <f>+X251*0.12</f>
        <v>1858.0824</v>
      </c>
      <c r="Z251" s="1724">
        <f>+X251+Y251</f>
        <v>17342.1024</v>
      </c>
      <c r="AA251" s="1733">
        <v>44055</v>
      </c>
      <c r="AB251" s="1735" t="s">
        <v>765</v>
      </c>
      <c r="AC251" s="1737"/>
      <c r="AD251" s="1737"/>
      <c r="AE251" s="1737"/>
      <c r="AF251" s="1737"/>
      <c r="AG251" s="1737"/>
      <c r="AH251" s="1737"/>
      <c r="AI251" s="1737"/>
      <c r="AJ251" s="1737">
        <f>+X251</f>
        <v>15484.02</v>
      </c>
      <c r="AK251" s="1737"/>
      <c r="AL251" s="1737"/>
      <c r="AM251" s="1737"/>
      <c r="AN251" s="1745"/>
      <c r="AO251" s="1629">
        <f>SUM(AC251:AN252)</f>
        <v>15484.02</v>
      </c>
    </row>
    <row r="252" spans="1:41" s="1" customFormat="1" ht="63" customHeight="1" x14ac:dyDescent="0.25">
      <c r="A252" s="1258"/>
      <c r="B252" s="1493"/>
      <c r="C252" s="1310"/>
      <c r="D252" s="64" t="s">
        <v>200</v>
      </c>
      <c r="E252" s="222">
        <f>SUM(F252:Q252)</f>
        <v>45</v>
      </c>
      <c r="F252" s="34">
        <v>4</v>
      </c>
      <c r="G252" s="34">
        <v>11</v>
      </c>
      <c r="H252" s="34">
        <v>5</v>
      </c>
      <c r="I252" s="34">
        <v>2</v>
      </c>
      <c r="J252" s="34">
        <v>4</v>
      </c>
      <c r="K252" s="34">
        <v>4</v>
      </c>
      <c r="L252" s="34">
        <v>3</v>
      </c>
      <c r="M252" s="34">
        <v>2</v>
      </c>
      <c r="N252" s="34">
        <v>3</v>
      </c>
      <c r="O252" s="34">
        <v>2</v>
      </c>
      <c r="P252" s="34">
        <v>3</v>
      </c>
      <c r="Q252" s="34">
        <v>2</v>
      </c>
      <c r="R252" s="1681"/>
      <c r="S252" s="1493"/>
      <c r="T252" s="100" t="s">
        <v>203</v>
      </c>
      <c r="U252" s="1521"/>
      <c r="V252" s="1711"/>
      <c r="W252" s="1687"/>
      <c r="X252" s="1683"/>
      <c r="Y252" s="1724"/>
      <c r="Z252" s="1724"/>
      <c r="AA252" s="1734"/>
      <c r="AB252" s="1736"/>
      <c r="AC252" s="1738"/>
      <c r="AD252" s="1738"/>
      <c r="AE252" s="1738"/>
      <c r="AF252" s="1738"/>
      <c r="AG252" s="1738"/>
      <c r="AH252" s="1738"/>
      <c r="AI252" s="1738"/>
      <c r="AJ252" s="1738"/>
      <c r="AK252" s="1738"/>
      <c r="AL252" s="1738"/>
      <c r="AM252" s="1738"/>
      <c r="AN252" s="1746"/>
      <c r="AO252" s="1459"/>
    </row>
    <row r="253" spans="1:41" s="1" customFormat="1" ht="63" customHeight="1" x14ac:dyDescent="0.25">
      <c r="A253" s="1258"/>
      <c r="B253" s="1493"/>
      <c r="C253" s="1310"/>
      <c r="D253" s="64" t="s">
        <v>482</v>
      </c>
      <c r="E253" s="222">
        <v>1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1</v>
      </c>
      <c r="Q253" s="34">
        <v>0</v>
      </c>
      <c r="R253" s="1681"/>
      <c r="S253" s="1493"/>
      <c r="T253" s="100" t="s">
        <v>152</v>
      </c>
      <c r="U253" s="1490" t="s">
        <v>477</v>
      </c>
      <c r="V253" s="1531" t="s">
        <v>74</v>
      </c>
      <c r="W253" s="1490" t="s">
        <v>236</v>
      </c>
      <c r="X253" s="1682">
        <v>3886.07</v>
      </c>
      <c r="Y253" s="1724">
        <f>+X253*0.12</f>
        <v>466.32839999999999</v>
      </c>
      <c r="Z253" s="1724">
        <f>+X253+Y253</f>
        <v>4352.3984</v>
      </c>
      <c r="AA253" s="1723">
        <v>44155</v>
      </c>
      <c r="AB253" s="1725" t="s">
        <v>766</v>
      </c>
      <c r="AC253" s="1593"/>
      <c r="AD253" s="1593"/>
      <c r="AE253" s="1593"/>
      <c r="AF253" s="1593"/>
      <c r="AG253" s="1593"/>
      <c r="AH253" s="1593"/>
      <c r="AI253" s="1593"/>
      <c r="AJ253" s="1593"/>
      <c r="AK253" s="1593"/>
      <c r="AL253" s="1593"/>
      <c r="AM253" s="1593">
        <f>+X253</f>
        <v>3886.07</v>
      </c>
      <c r="AN253" s="1593"/>
      <c r="AO253" s="1629">
        <f>SUM(AC253:AN255)</f>
        <v>3886.07</v>
      </c>
    </row>
    <row r="254" spans="1:41" s="1" customFormat="1" ht="63" customHeight="1" x14ac:dyDescent="0.25">
      <c r="A254" s="1258"/>
      <c r="B254" s="1494"/>
      <c r="C254" s="1310"/>
      <c r="D254" s="64" t="s">
        <v>272</v>
      </c>
      <c r="E254" s="222">
        <f>SUM(F254:Q254)</f>
        <v>42</v>
      </c>
      <c r="F254" s="221">
        <v>1</v>
      </c>
      <c r="G254" s="221">
        <v>7</v>
      </c>
      <c r="H254" s="221">
        <v>8</v>
      </c>
      <c r="I254" s="221">
        <v>5</v>
      </c>
      <c r="J254" s="221">
        <v>2</v>
      </c>
      <c r="K254" s="221">
        <v>5</v>
      </c>
      <c r="L254" s="221">
        <v>2</v>
      </c>
      <c r="M254" s="221">
        <v>2</v>
      </c>
      <c r="N254" s="221">
        <v>3</v>
      </c>
      <c r="O254" s="221">
        <v>3</v>
      </c>
      <c r="P254" s="221">
        <v>2</v>
      </c>
      <c r="Q254" s="221">
        <v>2</v>
      </c>
      <c r="R254" s="1681"/>
      <c r="S254" s="1494"/>
      <c r="T254" s="144" t="s">
        <v>151</v>
      </c>
      <c r="U254" s="1493"/>
      <c r="V254" s="1711"/>
      <c r="W254" s="1493"/>
      <c r="X254" s="1683"/>
      <c r="Y254" s="1724"/>
      <c r="Z254" s="1724"/>
      <c r="AA254" s="1715"/>
      <c r="AB254" s="1627"/>
      <c r="AC254" s="1627"/>
      <c r="AD254" s="1627"/>
      <c r="AE254" s="1627"/>
      <c r="AF254" s="1627"/>
      <c r="AG254" s="1627"/>
      <c r="AH254" s="1627"/>
      <c r="AI254" s="1627"/>
      <c r="AJ254" s="1627"/>
      <c r="AK254" s="1627"/>
      <c r="AL254" s="1627"/>
      <c r="AM254" s="1627"/>
      <c r="AN254" s="1627"/>
      <c r="AO254" s="1458"/>
    </row>
    <row r="255" spans="1:41" s="1" customFormat="1" ht="63" customHeight="1" x14ac:dyDescent="0.25">
      <c r="A255" s="1258"/>
      <c r="B255" s="1521"/>
      <c r="C255" s="1310"/>
      <c r="D255" s="64" t="s">
        <v>483</v>
      </c>
      <c r="E255" s="222">
        <f>SUM(F255:Q255)</f>
        <v>144</v>
      </c>
      <c r="F255" s="34">
        <v>12</v>
      </c>
      <c r="G255" s="34">
        <v>12</v>
      </c>
      <c r="H255" s="34">
        <v>12</v>
      </c>
      <c r="I255" s="34">
        <v>12</v>
      </c>
      <c r="J255" s="34">
        <v>12</v>
      </c>
      <c r="K255" s="34">
        <v>12</v>
      </c>
      <c r="L255" s="34">
        <v>12</v>
      </c>
      <c r="M255" s="34">
        <v>12</v>
      </c>
      <c r="N255" s="34">
        <v>12</v>
      </c>
      <c r="O255" s="34">
        <v>12</v>
      </c>
      <c r="P255" s="34">
        <v>12</v>
      </c>
      <c r="Q255" s="34">
        <v>12</v>
      </c>
      <c r="R255" s="1681"/>
      <c r="S255" s="1575"/>
      <c r="T255" s="110" t="s">
        <v>484</v>
      </c>
      <c r="U255" s="1521"/>
      <c r="V255" s="1546"/>
      <c r="W255" s="1521"/>
      <c r="X255" s="1739"/>
      <c r="Y255" s="1724"/>
      <c r="Z255" s="1724"/>
      <c r="AA255" s="1714"/>
      <c r="AB255" s="1679"/>
      <c r="AC255" s="1679"/>
      <c r="AD255" s="1679"/>
      <c r="AE255" s="1679"/>
      <c r="AF255" s="1679"/>
      <c r="AG255" s="1679"/>
      <c r="AH255" s="1679"/>
      <c r="AI255" s="1679"/>
      <c r="AJ255" s="1679"/>
      <c r="AK255" s="1679"/>
      <c r="AL255" s="1679"/>
      <c r="AM255" s="1679"/>
      <c r="AN255" s="1679"/>
      <c r="AO255" s="1459"/>
    </row>
    <row r="256" spans="1:41" s="1" customFormat="1" ht="63" customHeight="1" x14ac:dyDescent="0.25">
      <c r="A256" s="1258"/>
      <c r="B256" s="1566" t="s">
        <v>498</v>
      </c>
      <c r="C256" s="1310"/>
      <c r="D256" s="64" t="s">
        <v>492</v>
      </c>
      <c r="E256" s="170">
        <v>7.4999999999999997E-3</v>
      </c>
      <c r="F256" s="169">
        <v>7.4999999999999997E-3</v>
      </c>
      <c r="G256" s="169">
        <v>7.4999999999999997E-3</v>
      </c>
      <c r="H256" s="169">
        <v>7.4999999999999997E-3</v>
      </c>
      <c r="I256" s="169">
        <v>7.4999999999999997E-3</v>
      </c>
      <c r="J256" s="169">
        <v>7.4999999999999997E-3</v>
      </c>
      <c r="K256" s="169">
        <v>7.4999999999999997E-3</v>
      </c>
      <c r="L256" s="169">
        <v>7.4999999999999997E-3</v>
      </c>
      <c r="M256" s="169">
        <v>7.4999999999999997E-3</v>
      </c>
      <c r="N256" s="169">
        <v>7.4999999999999997E-3</v>
      </c>
      <c r="O256" s="169">
        <v>7.4999999999999997E-3</v>
      </c>
      <c r="P256" s="169">
        <v>7.4999999999999997E-3</v>
      </c>
      <c r="Q256" s="169">
        <v>7.4999999999999997E-3</v>
      </c>
      <c r="R256" s="1681"/>
      <c r="S256" s="1567" t="s">
        <v>191</v>
      </c>
      <c r="T256" s="336" t="s">
        <v>437</v>
      </c>
      <c r="U256" s="1490" t="s">
        <v>486</v>
      </c>
      <c r="V256" s="1531" t="s">
        <v>156</v>
      </c>
      <c r="W256" s="1520" t="s">
        <v>248</v>
      </c>
      <c r="X256" s="1682">
        <v>21600</v>
      </c>
      <c r="Y256" s="1542">
        <f>+X256*0.12</f>
        <v>2592</v>
      </c>
      <c r="Z256" s="1542">
        <f>+X256+Y256</f>
        <v>24192</v>
      </c>
      <c r="AA256" s="1713">
        <v>44002</v>
      </c>
      <c r="AB256" s="1542"/>
      <c r="AC256" s="1542"/>
      <c r="AD256" s="1542"/>
      <c r="AE256" s="1542"/>
      <c r="AF256" s="1542"/>
      <c r="AG256" s="1542"/>
      <c r="AH256" s="1542">
        <f>+X256</f>
        <v>21600</v>
      </c>
      <c r="AI256" s="1542"/>
      <c r="AJ256" s="1542"/>
      <c r="AK256" s="1542"/>
      <c r="AL256" s="1542"/>
      <c r="AM256" s="1542"/>
      <c r="AN256" s="1542"/>
      <c r="AO256" s="1629">
        <f t="shared" ref="AO256" si="62">+AB256+AD256+AE256+AF256+AG256+AH256+AI256++AJ256+AK256+AL256+AM256+AN256</f>
        <v>21600</v>
      </c>
    </row>
    <row r="257" spans="1:41" s="1" customFormat="1" ht="63" customHeight="1" x14ac:dyDescent="0.25">
      <c r="A257" s="1258"/>
      <c r="B257" s="1493"/>
      <c r="C257" s="1310"/>
      <c r="D257" s="64" t="s">
        <v>493</v>
      </c>
      <c r="E257" s="170">
        <v>7.3000000000000001E-3</v>
      </c>
      <c r="F257" s="169">
        <v>7.3000000000000001E-3</v>
      </c>
      <c r="G257" s="169">
        <v>7.3000000000000001E-3</v>
      </c>
      <c r="H257" s="169">
        <v>7.3000000000000001E-3</v>
      </c>
      <c r="I257" s="169">
        <v>7.3000000000000001E-3</v>
      </c>
      <c r="J257" s="169">
        <v>7.3000000000000001E-3</v>
      </c>
      <c r="K257" s="169">
        <v>7.3000000000000001E-3</v>
      </c>
      <c r="L257" s="169">
        <v>7.3000000000000001E-3</v>
      </c>
      <c r="M257" s="169">
        <v>7.3000000000000001E-3</v>
      </c>
      <c r="N257" s="169">
        <v>7.3000000000000001E-3</v>
      </c>
      <c r="O257" s="169">
        <v>7.3000000000000001E-3</v>
      </c>
      <c r="P257" s="169">
        <v>7.3000000000000001E-3</v>
      </c>
      <c r="Q257" s="169">
        <v>7.3000000000000001E-3</v>
      </c>
      <c r="R257" s="1681"/>
      <c r="S257" s="1568"/>
      <c r="T257" s="168" t="s">
        <v>149</v>
      </c>
      <c r="U257" s="1493"/>
      <c r="V257" s="1531"/>
      <c r="W257" s="1494"/>
      <c r="X257" s="1682"/>
      <c r="Y257" s="1542"/>
      <c r="Z257" s="1542"/>
      <c r="AA257" s="1713"/>
      <c r="AB257" s="1542"/>
      <c r="AC257" s="1542"/>
      <c r="AD257" s="1542"/>
      <c r="AE257" s="1542"/>
      <c r="AF257" s="1542"/>
      <c r="AG257" s="1542"/>
      <c r="AH257" s="1542"/>
      <c r="AI257" s="1542"/>
      <c r="AJ257" s="1542"/>
      <c r="AK257" s="1542"/>
      <c r="AL257" s="1542"/>
      <c r="AM257" s="1542"/>
      <c r="AN257" s="1542"/>
      <c r="AO257" s="1458"/>
    </row>
    <row r="258" spans="1:41" s="1" customFormat="1" ht="63" customHeight="1" x14ac:dyDescent="0.25">
      <c r="A258" s="1258"/>
      <c r="B258" s="1493"/>
      <c r="C258" s="1310"/>
      <c r="D258" s="64" t="s">
        <v>494</v>
      </c>
      <c r="E258" s="222">
        <v>3</v>
      </c>
      <c r="F258" s="34">
        <v>2</v>
      </c>
      <c r="G258" s="34">
        <v>2</v>
      </c>
      <c r="H258" s="34">
        <v>2</v>
      </c>
      <c r="I258" s="34">
        <v>2</v>
      </c>
      <c r="J258" s="34">
        <v>2</v>
      </c>
      <c r="K258" s="34">
        <v>2</v>
      </c>
      <c r="L258" s="34">
        <v>2</v>
      </c>
      <c r="M258" s="34">
        <v>2</v>
      </c>
      <c r="N258" s="34">
        <v>2</v>
      </c>
      <c r="O258" s="34">
        <v>2</v>
      </c>
      <c r="P258" s="34">
        <v>2</v>
      </c>
      <c r="Q258" s="34">
        <v>2</v>
      </c>
      <c r="R258" s="1681"/>
      <c r="S258" s="1568"/>
      <c r="T258" s="172" t="s">
        <v>150</v>
      </c>
      <c r="U258" s="1493"/>
      <c r="V258" s="1531"/>
      <c r="W258" s="1494"/>
      <c r="X258" s="1682"/>
      <c r="Y258" s="1542"/>
      <c r="Z258" s="1542"/>
      <c r="AA258" s="1713"/>
      <c r="AB258" s="1542"/>
      <c r="AC258" s="1542"/>
      <c r="AD258" s="1542"/>
      <c r="AE258" s="1542"/>
      <c r="AF258" s="1542"/>
      <c r="AG258" s="1542"/>
      <c r="AH258" s="1542"/>
      <c r="AI258" s="1542"/>
      <c r="AJ258" s="1542"/>
      <c r="AK258" s="1542"/>
      <c r="AL258" s="1542"/>
      <c r="AM258" s="1542"/>
      <c r="AN258" s="1542"/>
      <c r="AO258" s="1458"/>
    </row>
    <row r="259" spans="1:41" s="1" customFormat="1" ht="63" customHeight="1" x14ac:dyDescent="0.25">
      <c r="A259" s="1258"/>
      <c r="B259" s="1493"/>
      <c r="C259" s="1310"/>
      <c r="D259" s="64" t="s">
        <v>495</v>
      </c>
      <c r="E259" s="222">
        <v>24</v>
      </c>
      <c r="F259" s="34">
        <v>3</v>
      </c>
      <c r="G259" s="34">
        <v>3</v>
      </c>
      <c r="H259" s="34">
        <v>3</v>
      </c>
      <c r="I259" s="34">
        <v>3</v>
      </c>
      <c r="J259" s="34">
        <v>3</v>
      </c>
      <c r="K259" s="34">
        <v>3</v>
      </c>
      <c r="L259" s="34">
        <v>3</v>
      </c>
      <c r="M259" s="34">
        <v>3</v>
      </c>
      <c r="N259" s="34">
        <v>3</v>
      </c>
      <c r="O259" s="34">
        <v>3</v>
      </c>
      <c r="P259" s="34">
        <v>3</v>
      </c>
      <c r="Q259" s="34">
        <v>3</v>
      </c>
      <c r="R259" s="1681"/>
      <c r="S259" s="1568"/>
      <c r="T259" s="172" t="s">
        <v>151</v>
      </c>
      <c r="U259" s="1521"/>
      <c r="V259" s="1531"/>
      <c r="W259" s="1687"/>
      <c r="X259" s="1682"/>
      <c r="Y259" s="1542"/>
      <c r="Z259" s="1542"/>
      <c r="AA259" s="1713"/>
      <c r="AB259" s="1542"/>
      <c r="AC259" s="1542"/>
      <c r="AD259" s="1542"/>
      <c r="AE259" s="1542"/>
      <c r="AF259" s="1542"/>
      <c r="AG259" s="1542"/>
      <c r="AH259" s="1542"/>
      <c r="AI259" s="1542"/>
      <c r="AJ259" s="1542"/>
      <c r="AK259" s="1542"/>
      <c r="AL259" s="1542"/>
      <c r="AM259" s="1542"/>
      <c r="AN259" s="1542"/>
      <c r="AO259" s="1459"/>
    </row>
    <row r="260" spans="1:41" s="1" customFormat="1" ht="63" customHeight="1" x14ac:dyDescent="0.25">
      <c r="A260" s="1258"/>
      <c r="B260" s="1493"/>
      <c r="C260" s="1310"/>
      <c r="D260" s="64" t="s">
        <v>496</v>
      </c>
      <c r="E260" s="222">
        <v>2</v>
      </c>
      <c r="F260" s="34"/>
      <c r="G260" s="34"/>
      <c r="H260" s="34"/>
      <c r="I260" s="34"/>
      <c r="J260" s="34"/>
      <c r="K260" s="34">
        <v>1</v>
      </c>
      <c r="L260" s="34"/>
      <c r="M260" s="34"/>
      <c r="N260" s="34"/>
      <c r="O260" s="34"/>
      <c r="P260" s="34"/>
      <c r="Q260" s="34">
        <v>1</v>
      </c>
      <c r="R260" s="1681"/>
      <c r="S260" s="1568"/>
      <c r="T260" s="171" t="s">
        <v>152</v>
      </c>
      <c r="U260" s="1490" t="s">
        <v>488</v>
      </c>
      <c r="V260" s="1531" t="s">
        <v>74</v>
      </c>
      <c r="W260" s="1520" t="s">
        <v>236</v>
      </c>
      <c r="X260" s="1682">
        <v>11261.77</v>
      </c>
      <c r="Y260" s="1724">
        <f>+X260*0.12</f>
        <v>1351.4123999999999</v>
      </c>
      <c r="Z260" s="1724">
        <f>+X260+Y260</f>
        <v>12613.1824</v>
      </c>
      <c r="AA260" s="1713">
        <v>44029</v>
      </c>
      <c r="AB260" s="1729" t="s">
        <v>767</v>
      </c>
      <c r="AC260" s="1343"/>
      <c r="AD260" s="1343"/>
      <c r="AE260" s="1343"/>
      <c r="AF260" s="1343"/>
      <c r="AG260" s="1343"/>
      <c r="AH260" s="1343"/>
      <c r="AI260" s="1542">
        <f>+X260</f>
        <v>11261.77</v>
      </c>
      <c r="AJ260" s="1343"/>
      <c r="AK260" s="1343"/>
      <c r="AL260" s="1343"/>
      <c r="AM260" s="1343"/>
      <c r="AN260" s="1343"/>
      <c r="AO260" s="1629">
        <f>SUM(AC260:AN262)</f>
        <v>11261.77</v>
      </c>
    </row>
    <row r="261" spans="1:41" s="1" customFormat="1" ht="63" customHeight="1" x14ac:dyDescent="0.25">
      <c r="A261" s="1258"/>
      <c r="B261" s="1493"/>
      <c r="C261" s="1310"/>
      <c r="D261" s="1504" t="s">
        <v>497</v>
      </c>
      <c r="E261" s="1508">
        <v>52</v>
      </c>
      <c r="F261" s="1311">
        <v>0</v>
      </c>
      <c r="G261" s="1311">
        <v>9</v>
      </c>
      <c r="H261" s="1311">
        <v>7</v>
      </c>
      <c r="I261" s="1311">
        <v>1</v>
      </c>
      <c r="J261" s="1311">
        <v>5</v>
      </c>
      <c r="K261" s="1311">
        <v>0</v>
      </c>
      <c r="L261" s="1311">
        <v>5</v>
      </c>
      <c r="M261" s="1311">
        <v>5</v>
      </c>
      <c r="N261" s="1311">
        <v>5</v>
      </c>
      <c r="O261" s="1311">
        <v>5</v>
      </c>
      <c r="P261" s="1311">
        <v>5</v>
      </c>
      <c r="Q261" s="1311">
        <v>5</v>
      </c>
      <c r="R261" s="1681"/>
      <c r="S261" s="1568"/>
      <c r="T261" s="1536" t="s">
        <v>203</v>
      </c>
      <c r="U261" s="1493"/>
      <c r="V261" s="1730"/>
      <c r="W261" s="1494"/>
      <c r="X261" s="1732"/>
      <c r="Y261" s="1724"/>
      <c r="Z261" s="1724"/>
      <c r="AA261" s="1713"/>
      <c r="AB261" s="1343"/>
      <c r="AC261" s="1343"/>
      <c r="AD261" s="1343"/>
      <c r="AE261" s="1343"/>
      <c r="AF261" s="1343"/>
      <c r="AG261" s="1343"/>
      <c r="AH261" s="1343"/>
      <c r="AI261" s="1542"/>
      <c r="AJ261" s="1343"/>
      <c r="AK261" s="1343"/>
      <c r="AL261" s="1343"/>
      <c r="AM261" s="1343"/>
      <c r="AN261" s="1343"/>
      <c r="AO261" s="1458"/>
    </row>
    <row r="262" spans="1:41" s="1" customFormat="1" ht="63" customHeight="1" x14ac:dyDescent="0.25">
      <c r="A262" s="1258"/>
      <c r="B262" s="1493"/>
      <c r="C262" s="1310"/>
      <c r="D262" s="1569"/>
      <c r="E262" s="1570"/>
      <c r="F262" s="1312"/>
      <c r="G262" s="1312"/>
      <c r="H262" s="1312"/>
      <c r="I262" s="1312"/>
      <c r="J262" s="1312"/>
      <c r="K262" s="1312"/>
      <c r="L262" s="1312"/>
      <c r="M262" s="1312"/>
      <c r="N262" s="1312"/>
      <c r="O262" s="1312"/>
      <c r="P262" s="1312"/>
      <c r="Q262" s="1312"/>
      <c r="R262" s="1681"/>
      <c r="S262" s="1568"/>
      <c r="T262" s="1501"/>
      <c r="U262" s="1521"/>
      <c r="V262" s="1731"/>
      <c r="W262" s="1687"/>
      <c r="X262" s="1722"/>
      <c r="Y262" s="1724"/>
      <c r="Z262" s="1724"/>
      <c r="AA262" s="1723"/>
      <c r="AB262" s="1350"/>
      <c r="AC262" s="1350"/>
      <c r="AD262" s="1350"/>
      <c r="AE262" s="1350"/>
      <c r="AF262" s="1350"/>
      <c r="AG262" s="1350"/>
      <c r="AH262" s="1350"/>
      <c r="AI262" s="1593"/>
      <c r="AJ262" s="1350"/>
      <c r="AK262" s="1350"/>
      <c r="AL262" s="1350"/>
      <c r="AM262" s="1350"/>
      <c r="AN262" s="1350"/>
      <c r="AO262" s="1459"/>
    </row>
    <row r="263" spans="1:41" s="1" customFormat="1" ht="63" hidden="1" customHeight="1" x14ac:dyDescent="0.25">
      <c r="A263" s="1258"/>
      <c r="B263" s="1554" t="s">
        <v>499</v>
      </c>
      <c r="C263" s="1310"/>
      <c r="D263" s="45" t="s">
        <v>182</v>
      </c>
      <c r="E263" s="914">
        <v>5.1000000000000004E-3</v>
      </c>
      <c r="F263" s="913">
        <v>5.1000000000000004E-3</v>
      </c>
      <c r="G263" s="913">
        <v>5.1000000000000004E-3</v>
      </c>
      <c r="H263" s="913">
        <v>5.1000000000000004E-3</v>
      </c>
      <c r="I263" s="913">
        <v>5.1000000000000004E-3</v>
      </c>
      <c r="J263" s="913">
        <v>5.1000000000000004E-3</v>
      </c>
      <c r="K263" s="913">
        <v>5.1000000000000004E-3</v>
      </c>
      <c r="L263" s="913">
        <v>5.1000000000000004E-3</v>
      </c>
      <c r="M263" s="913">
        <v>5.1000000000000004E-3</v>
      </c>
      <c r="N263" s="913">
        <v>5.1000000000000004E-3</v>
      </c>
      <c r="O263" s="913">
        <v>5.1000000000000004E-3</v>
      </c>
      <c r="P263" s="913">
        <v>5.1000000000000004E-3</v>
      </c>
      <c r="Q263" s="913">
        <v>5.1000000000000004E-3</v>
      </c>
      <c r="R263" s="1681"/>
      <c r="S263" s="1342" t="s">
        <v>500</v>
      </c>
      <c r="T263" s="912" t="s">
        <v>437</v>
      </c>
      <c r="U263" s="471" t="s">
        <v>808</v>
      </c>
      <c r="V263" s="509" t="s">
        <v>156</v>
      </c>
      <c r="W263" s="904" t="s">
        <v>157</v>
      </c>
      <c r="X263" s="941">
        <v>36000</v>
      </c>
      <c r="Y263" s="574">
        <f>+X263*0.12</f>
        <v>4320</v>
      </c>
      <c r="Z263" s="574">
        <f>+X263+Y263</f>
        <v>40320</v>
      </c>
      <c r="AA263" s="1149">
        <v>44177</v>
      </c>
      <c r="AB263" s="876" t="s">
        <v>799</v>
      </c>
      <c r="AC263" s="102"/>
      <c r="AD263" s="102"/>
      <c r="AE263" s="102"/>
      <c r="AF263" s="102"/>
      <c r="AG263" s="102">
        <v>14520</v>
      </c>
      <c r="AH263" s="102"/>
      <c r="AI263" s="102"/>
      <c r="AJ263" s="102"/>
      <c r="AK263" s="102"/>
      <c r="AL263" s="102"/>
      <c r="AM263" s="102"/>
      <c r="AN263" s="102"/>
      <c r="AO263" s="19">
        <f>SUM(AC263:AN263)</f>
        <v>14520</v>
      </c>
    </row>
    <row r="264" spans="1:41" s="1" customFormat="1" ht="63" customHeight="1" x14ac:dyDescent="0.25">
      <c r="A264" s="1258"/>
      <c r="B264" s="1555"/>
      <c r="C264" s="1310"/>
      <c r="D264" s="886" t="s">
        <v>186</v>
      </c>
      <c r="E264" s="914">
        <v>4.1000000000000003E-3</v>
      </c>
      <c r="F264" s="913">
        <v>4.1000000000000003E-3</v>
      </c>
      <c r="G264" s="913">
        <v>4.1000000000000003E-3</v>
      </c>
      <c r="H264" s="913">
        <v>4.1000000000000003E-3</v>
      </c>
      <c r="I264" s="913">
        <v>4.1000000000000003E-3</v>
      </c>
      <c r="J264" s="913">
        <v>4.1000000000000003E-3</v>
      </c>
      <c r="K264" s="913">
        <v>4.1000000000000003E-3</v>
      </c>
      <c r="L264" s="913">
        <v>4.1000000000000003E-3</v>
      </c>
      <c r="M264" s="913">
        <v>4.1000000000000003E-3</v>
      </c>
      <c r="N264" s="913">
        <v>4.1000000000000003E-3</v>
      </c>
      <c r="O264" s="913">
        <v>4.1000000000000003E-3</v>
      </c>
      <c r="P264" s="913">
        <v>4.1000000000000003E-3</v>
      </c>
      <c r="Q264" s="913">
        <v>4.1000000000000003E-3</v>
      </c>
      <c r="R264" s="1681"/>
      <c r="S264" s="1342"/>
      <c r="T264" s="912" t="s">
        <v>149</v>
      </c>
      <c r="U264" s="909" t="s">
        <v>509</v>
      </c>
      <c r="V264" s="908" t="s">
        <v>74</v>
      </c>
      <c r="W264" s="904" t="s">
        <v>236</v>
      </c>
      <c r="X264" s="437">
        <v>22870.33</v>
      </c>
      <c r="Y264" s="324">
        <f>+X264*0.12</f>
        <v>2744.4396000000002</v>
      </c>
      <c r="Z264" s="324">
        <f>+X264+Y264</f>
        <v>25614.769600000003</v>
      </c>
      <c r="AA264" s="1098">
        <v>44029</v>
      </c>
      <c r="AB264" s="327" t="s">
        <v>768</v>
      </c>
      <c r="AC264" s="937"/>
      <c r="AD264" s="102"/>
      <c r="AE264" s="102"/>
      <c r="AF264" s="102"/>
      <c r="AG264" s="102"/>
      <c r="AH264" s="102"/>
      <c r="AI264" s="102">
        <f>+X264</f>
        <v>22870.33</v>
      </c>
      <c r="AJ264" s="102"/>
      <c r="AK264" s="102"/>
      <c r="AL264" s="102"/>
      <c r="AM264" s="102"/>
      <c r="AN264" s="102"/>
      <c r="AO264" s="19">
        <f>SUM(AC264:AN264)</f>
        <v>22870.33</v>
      </c>
    </row>
    <row r="265" spans="1:41" s="1" customFormat="1" ht="63" customHeight="1" x14ac:dyDescent="0.25">
      <c r="A265" s="1258"/>
      <c r="B265" s="1555"/>
      <c r="C265" s="1310"/>
      <c r="D265" s="886" t="s">
        <v>187</v>
      </c>
      <c r="E265" s="892">
        <v>60</v>
      </c>
      <c r="F265" s="897">
        <v>4</v>
      </c>
      <c r="G265" s="897">
        <v>4</v>
      </c>
      <c r="H265" s="897">
        <v>4</v>
      </c>
      <c r="I265" s="897">
        <v>5</v>
      </c>
      <c r="J265" s="897">
        <v>5</v>
      </c>
      <c r="K265" s="897">
        <v>5</v>
      </c>
      <c r="L265" s="897">
        <v>7</v>
      </c>
      <c r="M265" s="897">
        <v>5</v>
      </c>
      <c r="N265" s="897">
        <v>5</v>
      </c>
      <c r="O265" s="897">
        <v>6</v>
      </c>
      <c r="P265" s="897">
        <v>5</v>
      </c>
      <c r="Q265" s="897">
        <v>5</v>
      </c>
      <c r="R265" s="1681"/>
      <c r="S265" s="1342"/>
      <c r="T265" s="912" t="s">
        <v>150</v>
      </c>
      <c r="U265" s="909" t="s">
        <v>502</v>
      </c>
      <c r="V265" s="1017" t="s">
        <v>156</v>
      </c>
      <c r="W265" s="905" t="s">
        <v>157</v>
      </c>
      <c r="X265" s="1086">
        <v>30536</v>
      </c>
      <c r="Y265" s="102">
        <f>+X265*0.12</f>
        <v>3664.3199999999997</v>
      </c>
      <c r="Z265" s="102">
        <f>+X265+Y265</f>
        <v>34200.32</v>
      </c>
      <c r="AA265" s="1098">
        <v>44105</v>
      </c>
      <c r="AB265" s="327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>
        <f>+X265</f>
        <v>30536</v>
      </c>
      <c r="AM265" s="102"/>
      <c r="AN265" s="102"/>
      <c r="AO265" s="19">
        <f>SUM(AC265:AN265)</f>
        <v>30536</v>
      </c>
    </row>
    <row r="266" spans="1:41" s="1" customFormat="1" ht="63" customHeight="1" x14ac:dyDescent="0.25">
      <c r="A266" s="1258"/>
      <c r="B266" s="1555"/>
      <c r="C266" s="1310"/>
      <c r="D266" s="1452" t="s">
        <v>215</v>
      </c>
      <c r="E266" s="1471">
        <v>90</v>
      </c>
      <c r="F266" s="1499">
        <v>6</v>
      </c>
      <c r="G266" s="1499">
        <v>6</v>
      </c>
      <c r="H266" s="1499">
        <v>8</v>
      </c>
      <c r="I266" s="1499">
        <v>6</v>
      </c>
      <c r="J266" s="1499">
        <v>9</v>
      </c>
      <c r="K266" s="1499">
        <v>6</v>
      </c>
      <c r="L266" s="1499">
        <v>8</v>
      </c>
      <c r="M266" s="1499">
        <v>10</v>
      </c>
      <c r="N266" s="1499">
        <v>9</v>
      </c>
      <c r="O266" s="1499">
        <v>9</v>
      </c>
      <c r="P266" s="1499">
        <v>5</v>
      </c>
      <c r="Q266" s="1499">
        <v>8</v>
      </c>
      <c r="R266" s="1681"/>
      <c r="S266" s="1342"/>
      <c r="T266" s="1563" t="s">
        <v>151</v>
      </c>
      <c r="U266" s="1490" t="s">
        <v>503</v>
      </c>
      <c r="V266" s="1531" t="s">
        <v>74</v>
      </c>
      <c r="W266" s="1520" t="s">
        <v>236</v>
      </c>
      <c r="X266" s="1682">
        <v>2000</v>
      </c>
      <c r="Y266" s="1724">
        <f>+X266*0.12</f>
        <v>240</v>
      </c>
      <c r="Z266" s="1724">
        <f>+X266+Y266</f>
        <v>2240</v>
      </c>
      <c r="AA266" s="1713">
        <v>44186</v>
      </c>
      <c r="AB266" s="1729" t="s">
        <v>769</v>
      </c>
      <c r="AC266" s="1350"/>
      <c r="AD266" s="1350"/>
      <c r="AE266" s="1350"/>
      <c r="AF266" s="1350"/>
      <c r="AG266" s="1350"/>
      <c r="AH266" s="1350"/>
      <c r="AI266" s="1350"/>
      <c r="AJ266" s="1350"/>
      <c r="AK266" s="1350"/>
      <c r="AL266" s="1350"/>
      <c r="AM266" s="1350"/>
      <c r="AN266" s="1593">
        <f>+X266</f>
        <v>2000</v>
      </c>
      <c r="AO266" s="1629">
        <f>SUM(AC266:AN267)</f>
        <v>2000</v>
      </c>
    </row>
    <row r="267" spans="1:41" s="1" customFormat="1" ht="63" customHeight="1" thickBot="1" x14ac:dyDescent="0.3">
      <c r="A267" s="1258"/>
      <c r="B267" s="1555"/>
      <c r="C267" s="1310"/>
      <c r="D267" s="1452"/>
      <c r="E267" s="1471"/>
      <c r="F267" s="1499"/>
      <c r="G267" s="1499"/>
      <c r="H267" s="1499"/>
      <c r="I267" s="1499"/>
      <c r="J267" s="1499"/>
      <c r="K267" s="1499"/>
      <c r="L267" s="1499"/>
      <c r="M267" s="1499"/>
      <c r="N267" s="1499"/>
      <c r="O267" s="1499"/>
      <c r="P267" s="1499"/>
      <c r="Q267" s="1499"/>
      <c r="R267" s="1681"/>
      <c r="S267" s="1342"/>
      <c r="T267" s="1563"/>
      <c r="U267" s="1521"/>
      <c r="V267" s="1711"/>
      <c r="W267" s="1687"/>
      <c r="X267" s="1683"/>
      <c r="Y267" s="1724"/>
      <c r="Z267" s="1724"/>
      <c r="AA267" s="1713"/>
      <c r="AB267" s="1542"/>
      <c r="AC267" s="1351"/>
      <c r="AD267" s="1351"/>
      <c r="AE267" s="1351"/>
      <c r="AF267" s="1351"/>
      <c r="AG267" s="1351"/>
      <c r="AH267" s="1351"/>
      <c r="AI267" s="1351"/>
      <c r="AJ267" s="1351"/>
      <c r="AK267" s="1351"/>
      <c r="AL267" s="1351"/>
      <c r="AM267" s="1351"/>
      <c r="AN267" s="1351"/>
      <c r="AO267" s="1459"/>
    </row>
    <row r="268" spans="1:41" s="1" customFormat="1" ht="63" hidden="1" customHeight="1" x14ac:dyDescent="0.25">
      <c r="A268" s="1258"/>
      <c r="B268" s="1555"/>
      <c r="C268" s="1310"/>
      <c r="D268" s="886" t="s">
        <v>317</v>
      </c>
      <c r="E268" s="892">
        <v>4</v>
      </c>
      <c r="F268" s="897"/>
      <c r="G268" s="897"/>
      <c r="H268" s="897">
        <v>1</v>
      </c>
      <c r="I268" s="897"/>
      <c r="J268" s="897"/>
      <c r="K268" s="897">
        <v>1</v>
      </c>
      <c r="L268" s="897"/>
      <c r="M268" s="897"/>
      <c r="N268" s="897">
        <v>1</v>
      </c>
      <c r="O268" s="897"/>
      <c r="P268" s="897"/>
      <c r="Q268" s="897">
        <v>1</v>
      </c>
      <c r="R268" s="1681"/>
      <c r="S268" s="1342"/>
      <c r="T268" s="912" t="s">
        <v>152</v>
      </c>
      <c r="U268" s="1809" t="s">
        <v>504</v>
      </c>
      <c r="V268" s="1907" t="s">
        <v>156</v>
      </c>
      <c r="W268" s="1811" t="s">
        <v>157</v>
      </c>
      <c r="X268" s="1726">
        <v>24000</v>
      </c>
      <c r="Y268" s="1727">
        <f>+X268*0.12</f>
        <v>2880</v>
      </c>
      <c r="Z268" s="1727">
        <f>+X268+Y268</f>
        <v>26880</v>
      </c>
      <c r="AA268" s="1728">
        <v>44179</v>
      </c>
      <c r="AB268" s="1727" t="s">
        <v>799</v>
      </c>
      <c r="AC268" s="1593"/>
      <c r="AD268" s="1593"/>
      <c r="AE268" s="1593"/>
      <c r="AF268" s="1593"/>
      <c r="AG268" s="1593"/>
      <c r="AH268" s="1593"/>
      <c r="AI268" s="1593"/>
      <c r="AJ268" s="1593"/>
      <c r="AK268" s="1593"/>
      <c r="AL268" s="1593"/>
      <c r="AM268" s="1593"/>
      <c r="AN268" s="1593"/>
      <c r="AO268" s="1629">
        <f>SUM(AC268:AN269)</f>
        <v>0</v>
      </c>
    </row>
    <row r="269" spans="1:41" s="1" customFormat="1" ht="63" hidden="1" customHeight="1" thickBot="1" x14ac:dyDescent="0.3">
      <c r="A269" s="1258"/>
      <c r="B269" s="1555"/>
      <c r="C269" s="1310"/>
      <c r="D269" s="886" t="s">
        <v>200</v>
      </c>
      <c r="E269" s="892">
        <v>90</v>
      </c>
      <c r="F269" s="897">
        <v>8</v>
      </c>
      <c r="G269" s="897">
        <v>8</v>
      </c>
      <c r="H269" s="897">
        <v>7</v>
      </c>
      <c r="I269" s="897">
        <v>6</v>
      </c>
      <c r="J269" s="897">
        <v>7</v>
      </c>
      <c r="K269" s="897">
        <v>7</v>
      </c>
      <c r="L269" s="897">
        <v>9</v>
      </c>
      <c r="M269" s="897">
        <v>6</v>
      </c>
      <c r="N269" s="897">
        <v>8</v>
      </c>
      <c r="O269" s="897">
        <v>8</v>
      </c>
      <c r="P269" s="897">
        <v>8</v>
      </c>
      <c r="Q269" s="897">
        <v>8</v>
      </c>
      <c r="R269" s="1681"/>
      <c r="S269" s="1342"/>
      <c r="T269" s="912" t="s">
        <v>203</v>
      </c>
      <c r="U269" s="1336"/>
      <c r="V269" s="1907"/>
      <c r="W269" s="1813"/>
      <c r="X269" s="1726"/>
      <c r="Y269" s="1727"/>
      <c r="Z269" s="1727"/>
      <c r="AA269" s="1728"/>
      <c r="AB269" s="1727"/>
      <c r="AC269" s="1679"/>
      <c r="AD269" s="1679"/>
      <c r="AE269" s="1679"/>
      <c r="AF269" s="1679"/>
      <c r="AG269" s="1679"/>
      <c r="AH269" s="1679"/>
      <c r="AI269" s="1679"/>
      <c r="AJ269" s="1679"/>
      <c r="AK269" s="1679"/>
      <c r="AL269" s="1679"/>
      <c r="AM269" s="1679"/>
      <c r="AN269" s="1679"/>
      <c r="AO269" s="1459"/>
    </row>
    <row r="270" spans="1:41" s="1" customFormat="1" ht="63" customHeight="1" x14ac:dyDescent="0.25">
      <c r="A270" s="1258"/>
      <c r="B270" s="1554" t="s">
        <v>514</v>
      </c>
      <c r="C270" s="1310"/>
      <c r="D270" s="64" t="s">
        <v>510</v>
      </c>
      <c r="E270" s="935">
        <v>7.1999999999999998E-3</v>
      </c>
      <c r="F270" s="936">
        <v>7.1999999999999998E-3</v>
      </c>
      <c r="G270" s="936">
        <v>7.1999999999999998E-3</v>
      </c>
      <c r="H270" s="936">
        <v>7.1999999999999998E-3</v>
      </c>
      <c r="I270" s="936">
        <v>7.1999999999999998E-3</v>
      </c>
      <c r="J270" s="936">
        <v>7.1999999999999998E-3</v>
      </c>
      <c r="K270" s="936">
        <v>7.1999999999999998E-3</v>
      </c>
      <c r="L270" s="936">
        <v>7.1999999999999998E-3</v>
      </c>
      <c r="M270" s="936">
        <v>7.1999999999999998E-3</v>
      </c>
      <c r="N270" s="936">
        <v>7.1999999999999998E-3</v>
      </c>
      <c r="O270" s="936">
        <v>7.1999999999999998E-3</v>
      </c>
      <c r="P270" s="936">
        <v>7.1999999999999998E-3</v>
      </c>
      <c r="Q270" s="936">
        <v>7.1999999999999998E-3</v>
      </c>
      <c r="R270" s="1681"/>
      <c r="S270" s="1493" t="s">
        <v>515</v>
      </c>
      <c r="T270" s="896" t="s">
        <v>146</v>
      </c>
      <c r="U270" s="1490" t="s">
        <v>809</v>
      </c>
      <c r="V270" s="1520" t="s">
        <v>156</v>
      </c>
      <c r="W270" s="1520" t="s">
        <v>157</v>
      </c>
      <c r="X270" s="1722">
        <v>44460</v>
      </c>
      <c r="Y270" s="1542">
        <f>+X270*0.12</f>
        <v>5335.2</v>
      </c>
      <c r="Z270" s="1542">
        <f>+X270+Y270</f>
        <v>49795.199999999997</v>
      </c>
      <c r="AA270" s="1723">
        <v>44163</v>
      </c>
      <c r="AB270" s="1593"/>
      <c r="AC270" s="1593"/>
      <c r="AD270" s="1593"/>
      <c r="AE270" s="1593"/>
      <c r="AF270" s="1593"/>
      <c r="AG270" s="1593"/>
      <c r="AH270" s="1593"/>
      <c r="AI270" s="1593"/>
      <c r="AJ270" s="1593"/>
      <c r="AK270" s="1593"/>
      <c r="AL270" s="1593"/>
      <c r="AM270" s="1593">
        <f>+AA270</f>
        <v>44163</v>
      </c>
      <c r="AN270" s="1593"/>
      <c r="AO270" s="1629">
        <f>+AM270</f>
        <v>44163</v>
      </c>
    </row>
    <row r="271" spans="1:41" s="1" customFormat="1" ht="63" customHeight="1" x14ac:dyDescent="0.25">
      <c r="A271" s="1258"/>
      <c r="B271" s="1586"/>
      <c r="C271" s="1310"/>
      <c r="D271" s="45" t="s">
        <v>511</v>
      </c>
      <c r="E271" s="170">
        <v>9.5999999999999992E-3</v>
      </c>
      <c r="F271" s="169">
        <v>9.5999999999999992E-3</v>
      </c>
      <c r="G271" s="169">
        <v>9.5999999999999992E-3</v>
      </c>
      <c r="H271" s="169">
        <v>9.5999999999999992E-3</v>
      </c>
      <c r="I271" s="169">
        <v>9.5999999999999992E-3</v>
      </c>
      <c r="J271" s="169">
        <v>9.5999999999999992E-3</v>
      </c>
      <c r="K271" s="169">
        <v>9.5999999999999992E-3</v>
      </c>
      <c r="L271" s="169">
        <v>9.5999999999999992E-3</v>
      </c>
      <c r="M271" s="169">
        <v>9.5999999999999992E-3</v>
      </c>
      <c r="N271" s="169">
        <v>9.5999999999999992E-3</v>
      </c>
      <c r="O271" s="169">
        <v>9.5999999999999992E-3</v>
      </c>
      <c r="P271" s="169">
        <v>9.5999999999999992E-3</v>
      </c>
      <c r="Q271" s="169">
        <v>9.5999999999999992E-3</v>
      </c>
      <c r="R271" s="1681"/>
      <c r="S271" s="1493"/>
      <c r="T271" s="78" t="s">
        <v>149</v>
      </c>
      <c r="U271" s="1521"/>
      <c r="V271" s="1721"/>
      <c r="W271" s="1687"/>
      <c r="X271" s="1683"/>
      <c r="Y271" s="1542"/>
      <c r="Z271" s="1542"/>
      <c r="AA271" s="1714"/>
      <c r="AB271" s="1679"/>
      <c r="AC271" s="1679"/>
      <c r="AD271" s="1679"/>
      <c r="AE271" s="1679"/>
      <c r="AF271" s="1679"/>
      <c r="AG271" s="1679"/>
      <c r="AH271" s="1679"/>
      <c r="AI271" s="1679"/>
      <c r="AJ271" s="1679"/>
      <c r="AK271" s="1679"/>
      <c r="AL271" s="1679"/>
      <c r="AM271" s="1679">
        <v>52416</v>
      </c>
      <c r="AN271" s="1679"/>
      <c r="AO271" s="1459"/>
    </row>
    <row r="272" spans="1:41" s="1" customFormat="1" ht="63" customHeight="1" x14ac:dyDescent="0.25">
      <c r="A272" s="1258"/>
      <c r="B272" s="1586"/>
      <c r="C272" s="1310"/>
      <c r="D272" s="901" t="s">
        <v>379</v>
      </c>
      <c r="E272" s="902">
        <f>+F272+G272+H272+I272+J272+K272+L272+M272+N272+O272+P272+Q272</f>
        <v>25</v>
      </c>
      <c r="F272" s="881">
        <v>0</v>
      </c>
      <c r="G272" s="881">
        <v>3</v>
      </c>
      <c r="H272" s="881">
        <v>3</v>
      </c>
      <c r="I272" s="881">
        <v>2</v>
      </c>
      <c r="J272" s="881">
        <v>2</v>
      </c>
      <c r="K272" s="881">
        <v>2</v>
      </c>
      <c r="L272" s="881">
        <v>2</v>
      </c>
      <c r="M272" s="881">
        <v>3</v>
      </c>
      <c r="N272" s="881">
        <v>2</v>
      </c>
      <c r="O272" s="881">
        <v>2</v>
      </c>
      <c r="P272" s="881">
        <v>2</v>
      </c>
      <c r="Q272" s="881">
        <v>2</v>
      </c>
      <c r="R272" s="1681"/>
      <c r="S272" s="1493"/>
      <c r="T272" s="899" t="s">
        <v>150</v>
      </c>
      <c r="U272" s="909" t="s">
        <v>516</v>
      </c>
      <c r="V272" s="893" t="s">
        <v>156</v>
      </c>
      <c r="W272" s="904" t="s">
        <v>157</v>
      </c>
      <c r="X272" s="437">
        <v>17100</v>
      </c>
      <c r="Y272" s="102">
        <f>+X272*0.12</f>
        <v>2052</v>
      </c>
      <c r="Z272" s="102">
        <f>+X272+Y272</f>
        <v>19152</v>
      </c>
      <c r="AA272" s="1098">
        <v>44059</v>
      </c>
      <c r="AB272" s="102"/>
      <c r="AC272" s="102"/>
      <c r="AD272" s="102"/>
      <c r="AE272" s="102"/>
      <c r="AF272" s="102"/>
      <c r="AG272" s="102"/>
      <c r="AH272" s="102"/>
      <c r="AI272" s="102"/>
      <c r="AJ272" s="102">
        <f>+X272</f>
        <v>17100</v>
      </c>
      <c r="AK272" s="102"/>
      <c r="AL272" s="102"/>
      <c r="AM272" s="102"/>
      <c r="AN272" s="179"/>
      <c r="AO272" s="19">
        <f t="shared" ref="AO272:AO276" si="63">+AB272+AD272+AE272+AF272+AG272+AH272+AI272++AJ272+AK272+AL272+AM272+AN272</f>
        <v>17100</v>
      </c>
    </row>
    <row r="273" spans="1:41" s="1" customFormat="1" ht="63" customHeight="1" x14ac:dyDescent="0.25">
      <c r="A273" s="1258"/>
      <c r="B273" s="1587"/>
      <c r="C273" s="1310"/>
      <c r="D273" s="45" t="s">
        <v>512</v>
      </c>
      <c r="E273" s="215">
        <f>+F273+G273+H273+I273+J273+K273+L273+M273+N273+O273+P273+Q273</f>
        <v>24</v>
      </c>
      <c r="F273" s="223">
        <v>2</v>
      </c>
      <c r="G273" s="223">
        <v>2</v>
      </c>
      <c r="H273" s="223">
        <v>2</v>
      </c>
      <c r="I273" s="223">
        <v>2</v>
      </c>
      <c r="J273" s="223">
        <v>2</v>
      </c>
      <c r="K273" s="223">
        <v>2</v>
      </c>
      <c r="L273" s="223">
        <v>2</v>
      </c>
      <c r="M273" s="223">
        <v>2</v>
      </c>
      <c r="N273" s="223">
        <v>2</v>
      </c>
      <c r="O273" s="223">
        <v>2</v>
      </c>
      <c r="P273" s="223">
        <v>2</v>
      </c>
      <c r="Q273" s="223">
        <v>2</v>
      </c>
      <c r="R273" s="1681"/>
      <c r="S273" s="1494"/>
      <c r="T273" s="332" t="s">
        <v>151</v>
      </c>
      <c r="U273" s="1490" t="s">
        <v>787</v>
      </c>
      <c r="V273" s="1342" t="s">
        <v>74</v>
      </c>
      <c r="W273" s="1490" t="s">
        <v>236</v>
      </c>
      <c r="X273" s="1682">
        <v>396</v>
      </c>
      <c r="Y273" s="1724">
        <f>+X273*0.12</f>
        <v>47.519999999999996</v>
      </c>
      <c r="Z273" s="1724">
        <f>+X273+Y273</f>
        <v>443.52</v>
      </c>
      <c r="AA273" s="1723">
        <v>43879</v>
      </c>
      <c r="AB273" s="1725" t="s">
        <v>754</v>
      </c>
      <c r="AC273" s="1593"/>
      <c r="AD273" s="1593">
        <f>+X273</f>
        <v>396</v>
      </c>
      <c r="AE273" s="1593"/>
      <c r="AF273" s="1593"/>
      <c r="AG273" s="1593"/>
      <c r="AH273" s="1593"/>
      <c r="AI273" s="1593"/>
      <c r="AJ273" s="1593"/>
      <c r="AK273" s="1593"/>
      <c r="AL273" s="1593"/>
      <c r="AM273" s="1593"/>
      <c r="AN273" s="1593">
        <v>9301</v>
      </c>
      <c r="AO273" s="1629">
        <f>SUM(AC273:AN274)</f>
        <v>9697</v>
      </c>
    </row>
    <row r="274" spans="1:41" s="1" customFormat="1" ht="72.75" customHeight="1" x14ac:dyDescent="0.25">
      <c r="A274" s="1258"/>
      <c r="B274" s="1587"/>
      <c r="C274" s="1310"/>
      <c r="D274" s="45" t="s">
        <v>513</v>
      </c>
      <c r="E274" s="215">
        <f>+F274+G274+H274+I274+J274+K274+L274+M274+N274+O274+P274+Q274</f>
        <v>1</v>
      </c>
      <c r="F274" s="223"/>
      <c r="G274" s="223"/>
      <c r="H274" s="223"/>
      <c r="I274" s="223"/>
      <c r="J274" s="223"/>
      <c r="K274" s="223">
        <v>1</v>
      </c>
      <c r="L274" s="223"/>
      <c r="M274" s="223"/>
      <c r="N274" s="223"/>
      <c r="O274" s="223"/>
      <c r="P274" s="223"/>
      <c r="Q274" s="223"/>
      <c r="R274" s="1681"/>
      <c r="S274" s="1494"/>
      <c r="T274" s="332" t="s">
        <v>152</v>
      </c>
      <c r="U274" s="1521"/>
      <c r="V274" s="1297"/>
      <c r="W274" s="1521"/>
      <c r="X274" s="1683"/>
      <c r="Y274" s="1724"/>
      <c r="Z274" s="1724"/>
      <c r="AA274" s="1714"/>
      <c r="AB274" s="1541"/>
      <c r="AC274" s="1679"/>
      <c r="AD274" s="1679">
        <f>+X274</f>
        <v>0</v>
      </c>
      <c r="AE274" s="1679"/>
      <c r="AF274" s="1679"/>
      <c r="AG274" s="1679"/>
      <c r="AH274" s="1679"/>
      <c r="AI274" s="1679"/>
      <c r="AJ274" s="1679"/>
      <c r="AK274" s="1679"/>
      <c r="AL274" s="1679"/>
      <c r="AM274" s="1679"/>
      <c r="AN274" s="1679"/>
      <c r="AO274" s="1459"/>
    </row>
    <row r="275" spans="1:41" s="1" customFormat="1" ht="63" customHeight="1" thickBot="1" x14ac:dyDescent="0.3">
      <c r="A275" s="1258"/>
      <c r="B275" s="1588"/>
      <c r="C275" s="1310"/>
      <c r="D275" s="63" t="s">
        <v>381</v>
      </c>
      <c r="E275" s="902">
        <f>+F275+G275+H275+I275+J275+K275+L275+M275+N275+O275+P275+Q275</f>
        <v>39</v>
      </c>
      <c r="F275" s="881">
        <v>4</v>
      </c>
      <c r="G275" s="881">
        <v>4</v>
      </c>
      <c r="H275" s="881">
        <v>5</v>
      </c>
      <c r="I275" s="881">
        <v>3</v>
      </c>
      <c r="J275" s="881">
        <v>3</v>
      </c>
      <c r="K275" s="881">
        <v>3</v>
      </c>
      <c r="L275" s="881">
        <v>3</v>
      </c>
      <c r="M275" s="881">
        <v>4</v>
      </c>
      <c r="N275" s="881">
        <v>3</v>
      </c>
      <c r="O275" s="881">
        <v>2</v>
      </c>
      <c r="P275" s="881">
        <v>3</v>
      </c>
      <c r="Q275" s="881">
        <v>2</v>
      </c>
      <c r="R275" s="1681"/>
      <c r="S275" s="1493"/>
      <c r="T275" s="895" t="s">
        <v>203</v>
      </c>
      <c r="U275" s="909" t="s">
        <v>519</v>
      </c>
      <c r="V275" s="884" t="s">
        <v>74</v>
      </c>
      <c r="W275" s="904" t="s">
        <v>236</v>
      </c>
      <c r="X275" s="437">
        <v>19988.57</v>
      </c>
      <c r="Y275" s="324">
        <f>+X275*0.12</f>
        <v>2398.6284000000001</v>
      </c>
      <c r="Z275" s="324">
        <f>+X275+Y275</f>
        <v>22387.198400000001</v>
      </c>
      <c r="AA275" s="1100">
        <v>44029</v>
      </c>
      <c r="AB275" s="1043" t="s">
        <v>770</v>
      </c>
      <c r="AC275" s="374"/>
      <c r="AD275" s="165"/>
      <c r="AE275" s="165"/>
      <c r="AF275" s="165"/>
      <c r="AG275" s="165"/>
      <c r="AH275" s="165"/>
      <c r="AI275" s="165">
        <f>+X275</f>
        <v>19988.57</v>
      </c>
      <c r="AJ275" s="165"/>
      <c r="AK275" s="165"/>
      <c r="AL275" s="165"/>
      <c r="AM275" s="165"/>
      <c r="AN275" s="177"/>
      <c r="AO275" s="19">
        <f>SUM(AC275:AN275)</f>
        <v>19988.57</v>
      </c>
    </row>
    <row r="276" spans="1:41" s="1" customFormat="1" ht="63" customHeight="1" x14ac:dyDescent="0.25">
      <c r="A276" s="1258"/>
      <c r="B276" s="1574" t="s">
        <v>524</v>
      </c>
      <c r="C276" s="1310"/>
      <c r="D276" s="886" t="s">
        <v>444</v>
      </c>
      <c r="E276" s="939" t="s">
        <v>270</v>
      </c>
      <c r="F276" s="940" t="s">
        <v>445</v>
      </c>
      <c r="G276" s="940" t="s">
        <v>445</v>
      </c>
      <c r="H276" s="940" t="s">
        <v>446</v>
      </c>
      <c r="I276" s="940" t="s">
        <v>447</v>
      </c>
      <c r="J276" s="940" t="s">
        <v>447</v>
      </c>
      <c r="K276" s="940" t="s">
        <v>447</v>
      </c>
      <c r="L276" s="940" t="s">
        <v>447</v>
      </c>
      <c r="M276" s="940" t="s">
        <v>447</v>
      </c>
      <c r="N276" s="940" t="s">
        <v>447</v>
      </c>
      <c r="O276" s="940" t="s">
        <v>447</v>
      </c>
      <c r="P276" s="940" t="s">
        <v>447</v>
      </c>
      <c r="Q276" s="940" t="s">
        <v>447</v>
      </c>
      <c r="R276" s="1681"/>
      <c r="S276" s="1536" t="s">
        <v>515</v>
      </c>
      <c r="T276" s="909" t="s">
        <v>146</v>
      </c>
      <c r="U276" s="909" t="s">
        <v>522</v>
      </c>
      <c r="V276" s="884" t="s">
        <v>74</v>
      </c>
      <c r="W276" s="904" t="s">
        <v>236</v>
      </c>
      <c r="X276" s="437">
        <v>2000</v>
      </c>
      <c r="Y276" s="324">
        <f>+X276*0.12</f>
        <v>240</v>
      </c>
      <c r="Z276" s="324">
        <f>+X276+Y276</f>
        <v>2240</v>
      </c>
      <c r="AA276" s="938" t="s">
        <v>755</v>
      </c>
      <c r="AB276" s="1044" t="s">
        <v>772</v>
      </c>
      <c r="AC276" s="521"/>
      <c r="AD276" s="104">
        <f>+X276</f>
        <v>2000</v>
      </c>
      <c r="AE276" s="104"/>
      <c r="AF276" s="105"/>
      <c r="AG276" s="106"/>
      <c r="AH276" s="104"/>
      <c r="AI276" s="104"/>
      <c r="AJ276" s="105"/>
      <c r="AK276" s="106"/>
      <c r="AL276" s="104"/>
      <c r="AM276" s="104"/>
      <c r="AN276" s="105"/>
      <c r="AO276" s="19" t="e">
        <f t="shared" si="63"/>
        <v>#VALUE!</v>
      </c>
    </row>
    <row r="277" spans="1:41" s="1" customFormat="1" ht="63" customHeight="1" x14ac:dyDescent="0.25">
      <c r="A277" s="1258"/>
      <c r="B277" s="1493"/>
      <c r="C277" s="1310"/>
      <c r="D277" s="886" t="s">
        <v>409</v>
      </c>
      <c r="E277" s="939" t="s">
        <v>448</v>
      </c>
      <c r="F277" s="940" t="s">
        <v>407</v>
      </c>
      <c r="G277" s="940" t="s">
        <v>407</v>
      </c>
      <c r="H277" s="940" t="s">
        <v>407</v>
      </c>
      <c r="I277" s="940" t="s">
        <v>407</v>
      </c>
      <c r="J277" s="940" t="s">
        <v>407</v>
      </c>
      <c r="K277" s="940" t="s">
        <v>407</v>
      </c>
      <c r="L277" s="940" t="s">
        <v>407</v>
      </c>
      <c r="M277" s="940" t="s">
        <v>407</v>
      </c>
      <c r="N277" s="940" t="s">
        <v>407</v>
      </c>
      <c r="O277" s="940" t="s">
        <v>407</v>
      </c>
      <c r="P277" s="940" t="s">
        <v>407</v>
      </c>
      <c r="Q277" s="940" t="s">
        <v>407</v>
      </c>
      <c r="R277" s="1681"/>
      <c r="S277" s="1536"/>
      <c r="T277" s="909" t="s">
        <v>149</v>
      </c>
      <c r="U277" s="1490" t="s">
        <v>523</v>
      </c>
      <c r="V277" s="1342" t="s">
        <v>74</v>
      </c>
      <c r="W277" s="1490" t="s">
        <v>236</v>
      </c>
      <c r="X277" s="1682">
        <v>8000</v>
      </c>
      <c r="Y277" s="1724">
        <f>+X277*0.12</f>
        <v>960</v>
      </c>
      <c r="Z277" s="1724">
        <f>+X277+Y277</f>
        <v>8960</v>
      </c>
      <c r="AA277" s="1774" t="s">
        <v>755</v>
      </c>
      <c r="AB277" s="1725" t="s">
        <v>771</v>
      </c>
      <c r="AC277" s="1594"/>
      <c r="AD277" s="1542">
        <f>+X277</f>
        <v>8000</v>
      </c>
      <c r="AE277" s="1542"/>
      <c r="AF277" s="1542"/>
      <c r="AG277" s="1542"/>
      <c r="AH277" s="1542"/>
      <c r="AI277" s="1542"/>
      <c r="AJ277" s="1542"/>
      <c r="AK277" s="1542"/>
      <c r="AL277" s="1542"/>
      <c r="AM277" s="1542"/>
      <c r="AN277" s="1542"/>
      <c r="AO277" s="1591" t="e">
        <f>+AB277+AD277+AE277+AF277+AG277+AH277+AI277++AJ277+AK277+AL277+AM277+AN277</f>
        <v>#VALUE!</v>
      </c>
    </row>
    <row r="278" spans="1:41" s="1" customFormat="1" ht="63" customHeight="1" x14ac:dyDescent="0.25">
      <c r="A278" s="1258"/>
      <c r="B278" s="1493"/>
      <c r="C278" s="1310"/>
      <c r="D278" s="886" t="s">
        <v>379</v>
      </c>
      <c r="E278" s="939">
        <v>3</v>
      </c>
      <c r="F278" s="940">
        <v>1</v>
      </c>
      <c r="G278" s="940">
        <v>1</v>
      </c>
      <c r="H278" s="940">
        <v>0</v>
      </c>
      <c r="I278" s="940">
        <v>0</v>
      </c>
      <c r="J278" s="940">
        <v>0</v>
      </c>
      <c r="K278" s="940">
        <v>0</v>
      </c>
      <c r="L278" s="940">
        <v>0</v>
      </c>
      <c r="M278" s="940">
        <v>0</v>
      </c>
      <c r="N278" s="940">
        <v>0</v>
      </c>
      <c r="O278" s="940">
        <v>1</v>
      </c>
      <c r="P278" s="940">
        <v>0</v>
      </c>
      <c r="Q278" s="940">
        <v>0</v>
      </c>
      <c r="R278" s="1681"/>
      <c r="S278" s="1536"/>
      <c r="T278" s="909" t="s">
        <v>150</v>
      </c>
      <c r="U278" s="1521"/>
      <c r="V278" s="1521"/>
      <c r="W278" s="1521"/>
      <c r="X278" s="1732"/>
      <c r="Y278" s="1724"/>
      <c r="Z278" s="1724"/>
      <c r="AA278" s="1881"/>
      <c r="AB278" s="1541"/>
      <c r="AC278" s="1541"/>
      <c r="AD278" s="1542"/>
      <c r="AE278" s="1542"/>
      <c r="AF278" s="1542"/>
      <c r="AG278" s="1542"/>
      <c r="AH278" s="1542"/>
      <c r="AI278" s="1542"/>
      <c r="AJ278" s="1542"/>
      <c r="AK278" s="1542"/>
      <c r="AL278" s="1542"/>
      <c r="AM278" s="1542"/>
      <c r="AN278" s="1542"/>
      <c r="AO278" s="1592"/>
    </row>
    <row r="279" spans="1:41" s="1" customFormat="1" ht="63" customHeight="1" x14ac:dyDescent="0.25">
      <c r="A279" s="1258"/>
      <c r="B279" s="1493"/>
      <c r="C279" s="1310"/>
      <c r="D279" s="1452" t="s">
        <v>380</v>
      </c>
      <c r="E279" s="939">
        <v>5</v>
      </c>
      <c r="F279" s="940">
        <v>1</v>
      </c>
      <c r="G279" s="940">
        <v>1</v>
      </c>
      <c r="H279" s="940">
        <v>0</v>
      </c>
      <c r="I279" s="940">
        <v>0</v>
      </c>
      <c r="J279" s="940">
        <v>0</v>
      </c>
      <c r="K279" s="940">
        <v>1</v>
      </c>
      <c r="L279" s="940">
        <v>0</v>
      </c>
      <c r="M279" s="940">
        <v>1</v>
      </c>
      <c r="N279" s="940">
        <v>0</v>
      </c>
      <c r="O279" s="940">
        <v>0</v>
      </c>
      <c r="P279" s="940">
        <v>1</v>
      </c>
      <c r="Q279" s="940">
        <v>0</v>
      </c>
      <c r="R279" s="1681"/>
      <c r="S279" s="1536"/>
      <c r="T279" s="1536" t="s">
        <v>151</v>
      </c>
      <c r="U279" s="909" t="s">
        <v>810</v>
      </c>
      <c r="V279" s="893" t="s">
        <v>156</v>
      </c>
      <c r="W279" s="904" t="s">
        <v>157</v>
      </c>
      <c r="X279" s="437">
        <v>15600</v>
      </c>
      <c r="Y279" s="324">
        <f t="shared" ref="Y279:Y284" si="64">+X279*0.12</f>
        <v>1872</v>
      </c>
      <c r="Z279" s="324">
        <f t="shared" ref="Z279:Z285" si="65">+X279+Y279</f>
        <v>17472</v>
      </c>
      <c r="AA279" s="1098">
        <v>44144</v>
      </c>
      <c r="AB279" s="102"/>
      <c r="AC279" s="102"/>
      <c r="AD279" s="102"/>
      <c r="AF279" s="102"/>
      <c r="AG279" s="102"/>
      <c r="AH279" s="102"/>
      <c r="AI279" s="102"/>
      <c r="AJ279" s="102"/>
      <c r="AK279" s="102"/>
      <c r="AL279" s="102"/>
      <c r="AM279" s="102">
        <f>+X279</f>
        <v>15600</v>
      </c>
      <c r="AN279" s="102"/>
      <c r="AO279" s="51">
        <f>SUM(AC279:AN279)</f>
        <v>15600</v>
      </c>
    </row>
    <row r="280" spans="1:41" s="1" customFormat="1" ht="63" customHeight="1" x14ac:dyDescent="0.25">
      <c r="A280" s="1258"/>
      <c r="B280" s="1493"/>
      <c r="C280" s="1310"/>
      <c r="D280" s="1452"/>
      <c r="E280" s="939"/>
      <c r="F280" s="940"/>
      <c r="G280" s="940"/>
      <c r="H280" s="940"/>
      <c r="I280" s="940"/>
      <c r="J280" s="940"/>
      <c r="K280" s="940"/>
      <c r="L280" s="940"/>
      <c r="M280" s="940"/>
      <c r="N280" s="940"/>
      <c r="O280" s="940"/>
      <c r="P280" s="940"/>
      <c r="Q280" s="940"/>
      <c r="R280" s="1681"/>
      <c r="S280" s="1536"/>
      <c r="T280" s="1536"/>
      <c r="U280" s="909" t="s">
        <v>811</v>
      </c>
      <c r="V280" s="893" t="s">
        <v>156</v>
      </c>
      <c r="W280" s="904" t="s">
        <v>157</v>
      </c>
      <c r="X280" s="992">
        <v>2464.1999999999998</v>
      </c>
      <c r="Y280" s="324">
        <f t="shared" si="64"/>
        <v>295.70399999999995</v>
      </c>
      <c r="Z280" s="324">
        <f t="shared" si="65"/>
        <v>2759.9039999999995</v>
      </c>
      <c r="AA280" s="1099">
        <v>44177</v>
      </c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>
        <f>+X280</f>
        <v>2464.1999999999998</v>
      </c>
      <c r="AO280" s="51">
        <f t="shared" ref="AO280:AO281" si="66">SUM(AC280:AN280)</f>
        <v>2464.1999999999998</v>
      </c>
    </row>
    <row r="281" spans="1:41" s="1" customFormat="1" ht="63" customHeight="1" thickBot="1" x14ac:dyDescent="0.3">
      <c r="A281" s="1258"/>
      <c r="B281" s="1493"/>
      <c r="C281" s="1310"/>
      <c r="D281" s="886" t="s">
        <v>449</v>
      </c>
      <c r="E281" s="939">
        <v>1</v>
      </c>
      <c r="F281" s="940">
        <v>0</v>
      </c>
      <c r="G281" s="940">
        <v>0</v>
      </c>
      <c r="H281" s="940">
        <v>0</v>
      </c>
      <c r="I281" s="940">
        <v>0</v>
      </c>
      <c r="J281" s="940">
        <v>0</v>
      </c>
      <c r="K281" s="940">
        <v>1</v>
      </c>
      <c r="L281" s="940">
        <v>0</v>
      </c>
      <c r="M281" s="940">
        <v>0</v>
      </c>
      <c r="N281" s="940">
        <v>0</v>
      </c>
      <c r="O281" s="940">
        <v>0</v>
      </c>
      <c r="P281" s="940">
        <v>0</v>
      </c>
      <c r="Q281" s="940">
        <v>0</v>
      </c>
      <c r="R281" s="1681"/>
      <c r="S281" s="1536"/>
      <c r="T281" s="909" t="s">
        <v>203</v>
      </c>
      <c r="U281" s="909" t="s">
        <v>812</v>
      </c>
      <c r="V281" s="907" t="s">
        <v>156</v>
      </c>
      <c r="W281" s="904" t="s">
        <v>157</v>
      </c>
      <c r="X281" s="992">
        <v>4736.8</v>
      </c>
      <c r="Y281" s="911">
        <f t="shared" si="64"/>
        <v>568.41600000000005</v>
      </c>
      <c r="Z281" s="911">
        <f t="shared" si="65"/>
        <v>5305.2160000000003</v>
      </c>
      <c r="AA281" s="1099">
        <v>44103</v>
      </c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>
        <f>+X281</f>
        <v>4736.8</v>
      </c>
      <c r="AL281" s="104"/>
      <c r="AM281" s="104"/>
      <c r="AN281" s="104"/>
      <c r="AO281" s="51">
        <f t="shared" si="66"/>
        <v>4736.8</v>
      </c>
    </row>
    <row r="282" spans="1:41" s="1" customFormat="1" ht="63" customHeight="1" x14ac:dyDescent="0.25">
      <c r="A282" s="1258"/>
      <c r="B282" s="1483" t="s">
        <v>538</v>
      </c>
      <c r="C282" s="1310"/>
      <c r="D282" s="1366" t="s">
        <v>534</v>
      </c>
      <c r="E282" s="1880" t="s">
        <v>194</v>
      </c>
      <c r="F282" s="1366" t="s">
        <v>194</v>
      </c>
      <c r="G282" s="1366" t="s">
        <v>194</v>
      </c>
      <c r="H282" s="1366" t="s">
        <v>194</v>
      </c>
      <c r="I282" s="1366" t="s">
        <v>194</v>
      </c>
      <c r="J282" s="1366" t="s">
        <v>194</v>
      </c>
      <c r="K282" s="1366" t="s">
        <v>194</v>
      </c>
      <c r="L282" s="1366" t="s">
        <v>194</v>
      </c>
      <c r="M282" s="1366" t="s">
        <v>194</v>
      </c>
      <c r="N282" s="1366" t="s">
        <v>194</v>
      </c>
      <c r="O282" s="1366" t="s">
        <v>194</v>
      </c>
      <c r="P282" s="1366" t="s">
        <v>194</v>
      </c>
      <c r="Q282" s="1366" t="s">
        <v>194</v>
      </c>
      <c r="R282" s="1681"/>
      <c r="S282" s="1521" t="s">
        <v>515</v>
      </c>
      <c r="T282" s="1882" t="s">
        <v>146</v>
      </c>
      <c r="U282" s="909" t="s">
        <v>525</v>
      </c>
      <c r="V282" s="908" t="s">
        <v>60</v>
      </c>
      <c r="W282" s="1171" t="s">
        <v>699</v>
      </c>
      <c r="X282" s="437">
        <v>43661.64</v>
      </c>
      <c r="Y282" s="102">
        <f>+X282*0.12</f>
        <v>5239.3967999999995</v>
      </c>
      <c r="Z282" s="102">
        <f>+X282+Y282</f>
        <v>48901.036800000002</v>
      </c>
      <c r="AA282" s="1098">
        <v>43950</v>
      </c>
      <c r="AB282" s="102"/>
      <c r="AC282" s="102"/>
      <c r="AD282" s="102"/>
      <c r="AE282" s="102"/>
      <c r="AF282" s="102">
        <f>+X282</f>
        <v>43661.64</v>
      </c>
      <c r="AG282" s="102"/>
      <c r="AH282" s="102"/>
      <c r="AI282" s="102"/>
      <c r="AJ282" s="102"/>
      <c r="AK282" s="102"/>
      <c r="AL282" s="102"/>
      <c r="AM282" s="102"/>
      <c r="AN282" s="102"/>
      <c r="AO282" s="19">
        <f t="shared" ref="AO282:AO284" si="67">+AB282+AD282+AE282+AF282+AG282+AH282+AI282++AJ282+AK282+AL282+AM282+AN282</f>
        <v>43661.64</v>
      </c>
    </row>
    <row r="283" spans="1:41" s="1" customFormat="1" ht="63" customHeight="1" x14ac:dyDescent="0.25">
      <c r="A283" s="1258"/>
      <c r="B283" s="1484"/>
      <c r="C283" s="1310"/>
      <c r="D283" s="1452"/>
      <c r="E283" s="1599"/>
      <c r="F283" s="1452"/>
      <c r="G283" s="1452"/>
      <c r="H283" s="1452"/>
      <c r="I283" s="1452"/>
      <c r="J283" s="1452"/>
      <c r="K283" s="1452"/>
      <c r="L283" s="1452"/>
      <c r="M283" s="1452"/>
      <c r="N283" s="1452"/>
      <c r="O283" s="1452"/>
      <c r="P283" s="1452"/>
      <c r="Q283" s="1452"/>
      <c r="R283" s="1681"/>
      <c r="S283" s="1342"/>
      <c r="T283" s="1536"/>
      <c r="U283" s="909" t="s">
        <v>526</v>
      </c>
      <c r="V283" s="1017" t="s">
        <v>156</v>
      </c>
      <c r="W283" s="904" t="s">
        <v>248</v>
      </c>
      <c r="X283" s="1086">
        <v>53571.42</v>
      </c>
      <c r="Y283" s="911">
        <f t="shared" si="64"/>
        <v>6428.5703999999996</v>
      </c>
      <c r="Z283" s="911">
        <f t="shared" si="65"/>
        <v>59999.990399999995</v>
      </c>
      <c r="AA283" s="1114">
        <v>43993</v>
      </c>
      <c r="AB283" s="266"/>
      <c r="AC283" s="266"/>
      <c r="AD283" s="266"/>
      <c r="AE283" s="266"/>
      <c r="AF283" s="266"/>
      <c r="AG283" s="266"/>
      <c r="AH283" s="266">
        <f>+X283</f>
        <v>53571.42</v>
      </c>
      <c r="AI283" s="266"/>
      <c r="AJ283" s="266"/>
      <c r="AK283" s="266"/>
      <c r="AL283" s="266"/>
      <c r="AM283" s="266"/>
      <c r="AN283" s="934"/>
      <c r="AO283" s="19">
        <f t="shared" si="67"/>
        <v>53571.42</v>
      </c>
    </row>
    <row r="284" spans="1:41" s="1" customFormat="1" ht="63" customHeight="1" x14ac:dyDescent="0.25">
      <c r="A284" s="1258"/>
      <c r="B284" s="1484"/>
      <c r="C284" s="1310"/>
      <c r="D284" s="1452" t="s">
        <v>535</v>
      </c>
      <c r="E284" s="1601">
        <v>4.1000000000000003E-3</v>
      </c>
      <c r="F284" s="1600">
        <v>4.1000000000000003E-3</v>
      </c>
      <c r="G284" s="1600">
        <v>4.1000000000000003E-3</v>
      </c>
      <c r="H284" s="1600">
        <v>4.1000000000000003E-3</v>
      </c>
      <c r="I284" s="1600">
        <v>4.1000000000000003E-3</v>
      </c>
      <c r="J284" s="1600">
        <v>4.1000000000000003E-3</v>
      </c>
      <c r="K284" s="1600">
        <v>4.1000000000000003E-3</v>
      </c>
      <c r="L284" s="1600">
        <v>4.1000000000000003E-3</v>
      </c>
      <c r="M284" s="1600">
        <v>4.1000000000000003E-3</v>
      </c>
      <c r="N284" s="1600">
        <v>4.1000000000000003E-3</v>
      </c>
      <c r="O284" s="1600">
        <v>4.1000000000000003E-3</v>
      </c>
      <c r="P284" s="1600">
        <v>4.1000000000000003E-3</v>
      </c>
      <c r="Q284" s="1600">
        <v>4.1000000000000003E-3</v>
      </c>
      <c r="R284" s="1681"/>
      <c r="S284" s="1342"/>
      <c r="T284" s="1501" t="s">
        <v>149</v>
      </c>
      <c r="U284" s="909" t="s">
        <v>527</v>
      </c>
      <c r="V284" s="908" t="s">
        <v>156</v>
      </c>
      <c r="W284" s="904" t="s">
        <v>248</v>
      </c>
      <c r="X284" s="437">
        <v>56496</v>
      </c>
      <c r="Y284" s="911">
        <f t="shared" si="64"/>
        <v>6779.5199999999995</v>
      </c>
      <c r="Z284" s="911">
        <f t="shared" si="65"/>
        <v>63275.519999999997</v>
      </c>
      <c r="AA284" s="1098">
        <v>43994</v>
      </c>
      <c r="AB284" s="102"/>
      <c r="AC284" s="102"/>
      <c r="AD284" s="102"/>
      <c r="AE284" s="102"/>
      <c r="AF284" s="102"/>
      <c r="AG284" s="102"/>
      <c r="AH284" s="102">
        <f>+X284</f>
        <v>56496</v>
      </c>
      <c r="AI284" s="102"/>
      <c r="AJ284" s="102"/>
      <c r="AK284" s="102"/>
      <c r="AL284" s="102"/>
      <c r="AM284" s="102"/>
      <c r="AN284" s="103"/>
      <c r="AO284" s="19">
        <f t="shared" si="67"/>
        <v>56496</v>
      </c>
    </row>
    <row r="285" spans="1:41" s="1" customFormat="1" ht="63" customHeight="1" x14ac:dyDescent="0.25">
      <c r="A285" s="1258"/>
      <c r="B285" s="1484"/>
      <c r="C285" s="1310"/>
      <c r="D285" s="1452"/>
      <c r="E285" s="1595"/>
      <c r="F285" s="1600"/>
      <c r="G285" s="1600"/>
      <c r="H285" s="1600"/>
      <c r="I285" s="1600"/>
      <c r="J285" s="1600"/>
      <c r="K285" s="1600"/>
      <c r="L285" s="1600"/>
      <c r="M285" s="1600"/>
      <c r="N285" s="1600"/>
      <c r="O285" s="1600"/>
      <c r="P285" s="1600"/>
      <c r="Q285" s="1600"/>
      <c r="R285" s="1681"/>
      <c r="S285" s="1510"/>
      <c r="T285" s="1877"/>
      <c r="U285" s="1490" t="s">
        <v>820</v>
      </c>
      <c r="V285" s="1475" t="s">
        <v>49</v>
      </c>
      <c r="W285" s="1520" t="s">
        <v>122</v>
      </c>
      <c r="X285" s="1682">
        <v>3000</v>
      </c>
      <c r="Y285" s="1542">
        <f>+X285*0.12</f>
        <v>360</v>
      </c>
      <c r="Z285" s="1542">
        <f t="shared" si="65"/>
        <v>3360</v>
      </c>
      <c r="AA285" s="1719" t="s">
        <v>742</v>
      </c>
      <c r="AB285" s="1542"/>
      <c r="AC285" s="1542"/>
      <c r="AD285" s="1542">
        <f>+X285</f>
        <v>3000</v>
      </c>
      <c r="AE285" s="1542"/>
      <c r="AF285" s="1542"/>
      <c r="AG285" s="1542"/>
      <c r="AH285" s="1542"/>
      <c r="AI285" s="1542"/>
      <c r="AJ285" s="1542"/>
      <c r="AK285" s="1542"/>
      <c r="AL285" s="1542"/>
      <c r="AM285" s="1542"/>
      <c r="AN285" s="1542"/>
      <c r="AO285" s="1591">
        <f>SUM(AC285:AN286)</f>
        <v>3000</v>
      </c>
    </row>
    <row r="286" spans="1:41" s="1" customFormat="1" ht="63" customHeight="1" x14ac:dyDescent="0.25">
      <c r="A286" s="1258"/>
      <c r="B286" s="1484"/>
      <c r="C286" s="1310"/>
      <c r="D286" s="886" t="s">
        <v>379</v>
      </c>
      <c r="E286" s="920">
        <v>94</v>
      </c>
      <c r="F286" s="919">
        <v>8</v>
      </c>
      <c r="G286" s="919">
        <v>8</v>
      </c>
      <c r="H286" s="919">
        <v>10</v>
      </c>
      <c r="I286" s="919">
        <v>12</v>
      </c>
      <c r="J286" s="919">
        <v>6</v>
      </c>
      <c r="K286" s="919">
        <v>10</v>
      </c>
      <c r="L286" s="919">
        <v>7</v>
      </c>
      <c r="M286" s="919">
        <v>6</v>
      </c>
      <c r="N286" s="919">
        <v>7</v>
      </c>
      <c r="O286" s="919">
        <v>9</v>
      </c>
      <c r="P286" s="919">
        <v>5</v>
      </c>
      <c r="Q286" s="919">
        <v>6</v>
      </c>
      <c r="R286" s="1681"/>
      <c r="S286" s="1342"/>
      <c r="T286" s="896" t="s">
        <v>150</v>
      </c>
      <c r="U286" s="1521"/>
      <c r="V286" s="1717"/>
      <c r="W286" s="1687"/>
      <c r="X286" s="1718"/>
      <c r="Y286" s="1542"/>
      <c r="Z286" s="1542"/>
      <c r="AA286" s="1720"/>
      <c r="AB286" s="1627"/>
      <c r="AC286" s="1627"/>
      <c r="AD286" s="1627"/>
      <c r="AE286" s="1627"/>
      <c r="AF286" s="1627"/>
      <c r="AG286" s="1627"/>
      <c r="AH286" s="1627"/>
      <c r="AI286" s="1627"/>
      <c r="AJ286" s="1627"/>
      <c r="AK286" s="1627"/>
      <c r="AL286" s="1627"/>
      <c r="AM286" s="1627"/>
      <c r="AN286" s="1627"/>
      <c r="AO286" s="1459"/>
    </row>
    <row r="287" spans="1:41" s="1" customFormat="1" ht="63" customHeight="1" x14ac:dyDescent="0.25">
      <c r="A287" s="1258"/>
      <c r="B287" s="1484"/>
      <c r="C287" s="1310"/>
      <c r="D287" s="886" t="s">
        <v>380</v>
      </c>
      <c r="E287" s="920">
        <v>23</v>
      </c>
      <c r="F287" s="897">
        <v>2</v>
      </c>
      <c r="G287" s="897">
        <v>1</v>
      </c>
      <c r="H287" s="897">
        <v>2</v>
      </c>
      <c r="I287" s="897">
        <v>2</v>
      </c>
      <c r="J287" s="897">
        <v>2</v>
      </c>
      <c r="K287" s="897">
        <v>2</v>
      </c>
      <c r="L287" s="897">
        <v>2</v>
      </c>
      <c r="M287" s="897">
        <v>2</v>
      </c>
      <c r="N287" s="897">
        <v>2</v>
      </c>
      <c r="O287" s="897">
        <v>2</v>
      </c>
      <c r="P287" s="897">
        <v>2</v>
      </c>
      <c r="Q287" s="897">
        <v>2</v>
      </c>
      <c r="R287" s="1681"/>
      <c r="S287" s="1342"/>
      <c r="T287" s="1000" t="s">
        <v>151</v>
      </c>
      <c r="U287" s="1501" t="s">
        <v>528</v>
      </c>
      <c r="V287" s="1475" t="s">
        <v>60</v>
      </c>
      <c r="W287" s="1500" t="s">
        <v>699</v>
      </c>
      <c r="X287" s="1682">
        <v>4000</v>
      </c>
      <c r="Y287" s="1542">
        <f>+X287*0.12</f>
        <v>480</v>
      </c>
      <c r="Z287" s="1542">
        <f>+X287+Y287</f>
        <v>4480</v>
      </c>
      <c r="AA287" s="1713">
        <v>43863</v>
      </c>
      <c r="AB287" s="1542"/>
      <c r="AC287" s="1542"/>
      <c r="AD287" s="1542">
        <f>+X287</f>
        <v>4000</v>
      </c>
      <c r="AE287" s="1542"/>
      <c r="AF287" s="1542"/>
      <c r="AG287" s="1542"/>
      <c r="AH287" s="1542"/>
      <c r="AI287" s="1542"/>
      <c r="AJ287" s="1542"/>
      <c r="AK287" s="1542"/>
      <c r="AL287" s="1542"/>
      <c r="AM287" s="1542"/>
      <c r="AN287" s="1542"/>
      <c r="AO287" s="1591">
        <f>SUM(AC287:AN288)</f>
        <v>4000</v>
      </c>
    </row>
    <row r="288" spans="1:41" s="1" customFormat="1" ht="63" customHeight="1" x14ac:dyDescent="0.25">
      <c r="A288" s="1258"/>
      <c r="B288" s="1484"/>
      <c r="C288" s="1310"/>
      <c r="D288" s="180" t="s">
        <v>536</v>
      </c>
      <c r="E288" s="224">
        <v>12</v>
      </c>
      <c r="F288" s="47">
        <v>1</v>
      </c>
      <c r="G288" s="47">
        <v>1</v>
      </c>
      <c r="H288" s="47">
        <v>1</v>
      </c>
      <c r="I288" s="47">
        <v>1</v>
      </c>
      <c r="J288" s="47">
        <v>1</v>
      </c>
      <c r="K288" s="47">
        <v>1</v>
      </c>
      <c r="L288" s="47">
        <v>1</v>
      </c>
      <c r="M288" s="47">
        <v>1</v>
      </c>
      <c r="N288" s="47">
        <v>1</v>
      </c>
      <c r="O288" s="47">
        <v>1</v>
      </c>
      <c r="P288" s="47">
        <v>1</v>
      </c>
      <c r="Q288" s="47">
        <v>1</v>
      </c>
      <c r="R288" s="1681"/>
      <c r="S288" s="1342"/>
      <c r="T288" s="209" t="s">
        <v>152</v>
      </c>
      <c r="U288" s="1497"/>
      <c r="V288" s="1908"/>
      <c r="W288" s="1518"/>
      <c r="X288" s="1712"/>
      <c r="Y288" s="1542"/>
      <c r="Z288" s="1542"/>
      <c r="AA288" s="1714"/>
      <c r="AB288" s="1679"/>
      <c r="AC288" s="1679"/>
      <c r="AD288" s="1679"/>
      <c r="AE288" s="1679"/>
      <c r="AF288" s="1679"/>
      <c r="AG288" s="1679"/>
      <c r="AH288" s="1679"/>
      <c r="AI288" s="1679"/>
      <c r="AJ288" s="1679"/>
      <c r="AK288" s="1679"/>
      <c r="AL288" s="1679"/>
      <c r="AM288" s="1679"/>
      <c r="AN288" s="1679"/>
      <c r="AO288" s="1459"/>
    </row>
    <row r="289" spans="1:42" s="1" customFormat="1" ht="73.5" customHeight="1" thickBot="1" x14ac:dyDescent="0.3">
      <c r="A289" s="1258"/>
      <c r="B289" s="1537"/>
      <c r="C289" s="1310"/>
      <c r="D289" s="57" t="s">
        <v>537</v>
      </c>
      <c r="E289" s="238">
        <v>80</v>
      </c>
      <c r="F289" s="58">
        <v>6</v>
      </c>
      <c r="G289" s="58">
        <v>9</v>
      </c>
      <c r="H289" s="58">
        <v>6</v>
      </c>
      <c r="I289" s="58">
        <v>8</v>
      </c>
      <c r="J289" s="58">
        <v>7</v>
      </c>
      <c r="K289" s="58">
        <v>6</v>
      </c>
      <c r="L289" s="58">
        <v>6</v>
      </c>
      <c r="M289" s="58">
        <v>5</v>
      </c>
      <c r="N289" s="58">
        <v>6</v>
      </c>
      <c r="O289" s="58">
        <v>6</v>
      </c>
      <c r="P289" s="58">
        <v>8</v>
      </c>
      <c r="Q289" s="58">
        <v>7</v>
      </c>
      <c r="R289" s="1681"/>
      <c r="S289" s="1606"/>
      <c r="T289" s="904" t="s">
        <v>203</v>
      </c>
      <c r="U289" s="909" t="s">
        <v>860</v>
      </c>
      <c r="V289" s="150" t="s">
        <v>65</v>
      </c>
      <c r="W289" s="933" t="s">
        <v>250</v>
      </c>
      <c r="X289" s="372">
        <v>161001.57</v>
      </c>
      <c r="Y289" s="102">
        <f t="shared" ref="Y289:Y294" si="68">+X289*0.12</f>
        <v>19320.188399999999</v>
      </c>
      <c r="Z289" s="102">
        <f t="shared" ref="Z289:Z294" si="69">+X289+Y289</f>
        <v>180321.75839999999</v>
      </c>
      <c r="AA289" s="938" t="s">
        <v>861</v>
      </c>
      <c r="AB289" s="104"/>
      <c r="AC289" s="104"/>
      <c r="AD289" s="917">
        <f>+X289</f>
        <v>161001.57</v>
      </c>
      <c r="AE289" s="917"/>
      <c r="AF289" s="108">
        <v>4000</v>
      </c>
      <c r="AG289" s="917"/>
      <c r="AH289" s="917"/>
      <c r="AI289" s="108"/>
      <c r="AJ289" s="917"/>
      <c r="AK289" s="917"/>
      <c r="AL289" s="108"/>
      <c r="AM289" s="917"/>
      <c r="AN289" s="109"/>
      <c r="AO289" s="19">
        <f t="shared" ref="AO289:AO304" si="70">+AB289+AD289+AE289+AF289+AG289+AH289+AI289++AJ289+AK289+AL289+AM289+AN289</f>
        <v>165001.57</v>
      </c>
    </row>
    <row r="290" spans="1:42" s="1" customFormat="1" ht="63.75" customHeight="1" x14ac:dyDescent="0.25">
      <c r="A290" s="1258"/>
      <c r="B290" s="1607" t="s">
        <v>548</v>
      </c>
      <c r="C290" s="1310"/>
      <c r="D290" s="885" t="s">
        <v>549</v>
      </c>
      <c r="E290" s="922">
        <v>5.0000000000000001E-3</v>
      </c>
      <c r="F290" s="921">
        <v>5.0000000000000001E-3</v>
      </c>
      <c r="G290" s="921">
        <v>5.0000000000000001E-3</v>
      </c>
      <c r="H290" s="921">
        <v>5.0000000000000001E-3</v>
      </c>
      <c r="I290" s="921">
        <v>5.0000000000000001E-3</v>
      </c>
      <c r="J290" s="921">
        <v>5.0000000000000001E-3</v>
      </c>
      <c r="K290" s="921">
        <v>5.0000000000000001E-3</v>
      </c>
      <c r="L290" s="921">
        <v>5.0000000000000001E-3</v>
      </c>
      <c r="M290" s="921">
        <v>5.0000000000000001E-3</v>
      </c>
      <c r="N290" s="921">
        <v>5.0000000000000001E-3</v>
      </c>
      <c r="O290" s="921">
        <v>5.0000000000000001E-3</v>
      </c>
      <c r="P290" s="921">
        <v>5.0000000000000001E-3</v>
      </c>
      <c r="Q290" s="921">
        <v>5.0000000000000001E-3</v>
      </c>
      <c r="R290" s="1681"/>
      <c r="S290" s="1617" t="s">
        <v>515</v>
      </c>
      <c r="T290" s="1001" t="s">
        <v>229</v>
      </c>
      <c r="U290" s="909" t="s">
        <v>540</v>
      </c>
      <c r="V290" s="893" t="s">
        <v>60</v>
      </c>
      <c r="W290" s="1171" t="s">
        <v>699</v>
      </c>
      <c r="X290" s="437">
        <v>51546</v>
      </c>
      <c r="Y290" s="102">
        <f t="shared" si="68"/>
        <v>6185.5199999999995</v>
      </c>
      <c r="Z290" s="102">
        <f t="shared" si="69"/>
        <v>57731.519999999997</v>
      </c>
      <c r="AA290" s="1098">
        <v>44028</v>
      </c>
      <c r="AB290" s="102"/>
      <c r="AC290" s="102"/>
      <c r="AD290" s="102"/>
      <c r="AE290" s="102"/>
      <c r="AF290" s="102"/>
      <c r="AG290" s="102"/>
      <c r="AH290" s="102"/>
      <c r="AI290" s="102">
        <f>+AA290</f>
        <v>44028</v>
      </c>
      <c r="AJ290" s="102"/>
      <c r="AK290" s="102"/>
      <c r="AL290" s="102"/>
      <c r="AM290" s="102"/>
      <c r="AN290" s="102"/>
      <c r="AO290" s="19">
        <f t="shared" si="70"/>
        <v>44028</v>
      </c>
    </row>
    <row r="291" spans="1:42" s="1" customFormat="1" ht="97.5" hidden="1" customHeight="1" x14ac:dyDescent="0.25">
      <c r="A291" s="1258"/>
      <c r="B291" s="1587"/>
      <c r="C291" s="1310"/>
      <c r="D291" s="1504" t="s">
        <v>550</v>
      </c>
      <c r="E291" s="1621">
        <v>0.51</v>
      </c>
      <c r="F291" s="1603">
        <v>0.51</v>
      </c>
      <c r="G291" s="1603">
        <v>0.51</v>
      </c>
      <c r="H291" s="1603">
        <v>0.51</v>
      </c>
      <c r="I291" s="1603">
        <v>0.51</v>
      </c>
      <c r="J291" s="1603">
        <v>0.51</v>
      </c>
      <c r="K291" s="1603">
        <v>0.51</v>
      </c>
      <c r="L291" s="1603">
        <v>0.51</v>
      </c>
      <c r="M291" s="1603">
        <v>0.51</v>
      </c>
      <c r="N291" s="1603">
        <v>0.51</v>
      </c>
      <c r="O291" s="1603">
        <v>0.51</v>
      </c>
      <c r="P291" s="1603">
        <v>0.51</v>
      </c>
      <c r="Q291" s="1603">
        <v>0.51</v>
      </c>
      <c r="R291" s="1681"/>
      <c r="S291" s="1618"/>
      <c r="T291" s="1878" t="s">
        <v>149</v>
      </c>
      <c r="U291" s="471" t="s">
        <v>542</v>
      </c>
      <c r="V291" s="1015" t="s">
        <v>65</v>
      </c>
      <c r="W291" s="580" t="s">
        <v>250</v>
      </c>
      <c r="X291" s="1094">
        <f>12000+35858.8</f>
        <v>47858.8</v>
      </c>
      <c r="Y291" s="102">
        <f t="shared" si="68"/>
        <v>5743.0560000000005</v>
      </c>
      <c r="Z291" s="102">
        <f t="shared" si="69"/>
        <v>53601.856</v>
      </c>
      <c r="AA291" s="1154" t="s">
        <v>839</v>
      </c>
      <c r="AB291" s="1006"/>
      <c r="AC291" s="1006"/>
      <c r="AD291" s="1006"/>
      <c r="AE291" s="1006"/>
      <c r="AF291" s="1006"/>
      <c r="AG291" s="1006">
        <f>+X291</f>
        <v>47858.8</v>
      </c>
      <c r="AH291" s="1006"/>
      <c r="AI291" s="1006"/>
      <c r="AJ291" s="1006"/>
      <c r="AK291" s="1006"/>
      <c r="AL291" s="1006"/>
      <c r="AM291" s="1006"/>
      <c r="AN291" s="1007"/>
      <c r="AO291" s="19">
        <f t="shared" si="70"/>
        <v>47858.8</v>
      </c>
    </row>
    <row r="292" spans="1:42" s="1" customFormat="1" ht="97.5" customHeight="1" x14ac:dyDescent="0.25">
      <c r="A292" s="1258"/>
      <c r="B292" s="1586"/>
      <c r="C292" s="1310"/>
      <c r="D292" s="1366"/>
      <c r="E292" s="1622"/>
      <c r="F292" s="1604"/>
      <c r="G292" s="1604"/>
      <c r="H292" s="1604"/>
      <c r="I292" s="1604"/>
      <c r="J292" s="1604"/>
      <c r="K292" s="1604"/>
      <c r="L292" s="1604"/>
      <c r="M292" s="1604"/>
      <c r="N292" s="1604"/>
      <c r="O292" s="1604"/>
      <c r="P292" s="1604"/>
      <c r="Q292" s="1604"/>
      <c r="R292" s="1681"/>
      <c r="S292" s="1568"/>
      <c r="T292" s="1879"/>
      <c r="U292" s="909" t="s">
        <v>819</v>
      </c>
      <c r="V292" s="893" t="s">
        <v>60</v>
      </c>
      <c r="W292" s="1171" t="s">
        <v>699</v>
      </c>
      <c r="X292" s="437">
        <v>12000</v>
      </c>
      <c r="Y292" s="102">
        <f t="shared" si="68"/>
        <v>1440</v>
      </c>
      <c r="Z292" s="102">
        <f t="shared" si="69"/>
        <v>13440</v>
      </c>
      <c r="AA292" s="1140" t="s">
        <v>742</v>
      </c>
      <c r="AB292" s="102"/>
      <c r="AC292" s="102"/>
      <c r="AD292" s="102"/>
      <c r="AE292" s="102"/>
      <c r="AF292" s="102"/>
      <c r="AG292" s="102"/>
      <c r="AH292" s="102">
        <f>+X292</f>
        <v>12000</v>
      </c>
      <c r="AI292" s="102"/>
      <c r="AJ292" s="102"/>
      <c r="AK292" s="102"/>
      <c r="AL292" s="102"/>
      <c r="AM292" s="102"/>
      <c r="AN292" s="102"/>
      <c r="AO292" s="19">
        <f t="shared" si="70"/>
        <v>12000</v>
      </c>
    </row>
    <row r="293" spans="1:42" s="1" customFormat="1" ht="97.5" customHeight="1" x14ac:dyDescent="0.25">
      <c r="A293" s="1258"/>
      <c r="B293" s="1587"/>
      <c r="C293" s="1310"/>
      <c r="D293" s="898" t="s">
        <v>551</v>
      </c>
      <c r="E293" s="923">
        <v>331</v>
      </c>
      <c r="F293" s="881">
        <v>28</v>
      </c>
      <c r="G293" s="881">
        <v>25</v>
      </c>
      <c r="H293" s="881">
        <v>28</v>
      </c>
      <c r="I293" s="881">
        <v>30</v>
      </c>
      <c r="J293" s="881">
        <v>26</v>
      </c>
      <c r="K293" s="881">
        <v>30</v>
      </c>
      <c r="L293" s="881">
        <v>28</v>
      </c>
      <c r="M293" s="881">
        <v>27</v>
      </c>
      <c r="N293" s="881">
        <v>26</v>
      </c>
      <c r="O293" s="881">
        <v>30</v>
      </c>
      <c r="P293" s="881">
        <v>26</v>
      </c>
      <c r="Q293" s="881">
        <v>27</v>
      </c>
      <c r="R293" s="1681"/>
      <c r="S293" s="1618"/>
      <c r="T293" s="1019" t="s">
        <v>553</v>
      </c>
      <c r="U293" s="909" t="s">
        <v>545</v>
      </c>
      <c r="V293" s="908" t="s">
        <v>49</v>
      </c>
      <c r="W293" s="904" t="s">
        <v>122</v>
      </c>
      <c r="X293" s="437">
        <v>2500</v>
      </c>
      <c r="Y293" s="102">
        <f t="shared" si="68"/>
        <v>300</v>
      </c>
      <c r="Z293" s="102">
        <f t="shared" si="69"/>
        <v>2800</v>
      </c>
      <c r="AA293" s="1140" t="s">
        <v>742</v>
      </c>
      <c r="AB293" s="102"/>
      <c r="AC293" s="102"/>
      <c r="AD293" s="102">
        <f>+X293</f>
        <v>2500</v>
      </c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9">
        <f t="shared" si="70"/>
        <v>2500</v>
      </c>
    </row>
    <row r="294" spans="1:42" s="1" customFormat="1" ht="75.75" customHeight="1" x14ac:dyDescent="0.25">
      <c r="A294" s="1258"/>
      <c r="B294" s="1586"/>
      <c r="C294" s="1310"/>
      <c r="D294" s="27" t="s">
        <v>551</v>
      </c>
      <c r="E294" s="222">
        <v>270</v>
      </c>
      <c r="F294" s="34">
        <v>25</v>
      </c>
      <c r="G294" s="34">
        <v>24</v>
      </c>
      <c r="H294" s="34">
        <v>26</v>
      </c>
      <c r="I294" s="34">
        <v>23</v>
      </c>
      <c r="J294" s="34">
        <v>24</v>
      </c>
      <c r="K294" s="34">
        <v>20</v>
      </c>
      <c r="L294" s="34">
        <v>24</v>
      </c>
      <c r="M294" s="34">
        <v>22</v>
      </c>
      <c r="N294" s="34">
        <v>21</v>
      </c>
      <c r="O294" s="34">
        <v>20</v>
      </c>
      <c r="P294" s="34">
        <v>22</v>
      </c>
      <c r="Q294" s="34">
        <v>19</v>
      </c>
      <c r="R294" s="1681"/>
      <c r="S294" s="1568"/>
      <c r="T294" s="225" t="s">
        <v>151</v>
      </c>
      <c r="U294" s="1905" t="s">
        <v>773</v>
      </c>
      <c r="V294" s="1531" t="s">
        <v>74</v>
      </c>
      <c r="W294" s="1520" t="s">
        <v>236</v>
      </c>
      <c r="X294" s="1682">
        <v>130638.36</v>
      </c>
      <c r="Y294" s="1542">
        <f t="shared" si="68"/>
        <v>15676.6032</v>
      </c>
      <c r="Z294" s="1542">
        <f t="shared" si="69"/>
        <v>146314.9632</v>
      </c>
      <c r="AA294" s="1715">
        <v>43967</v>
      </c>
      <c r="AB294" s="1716"/>
      <c r="AC294" s="1627"/>
      <c r="AD294" s="1627"/>
      <c r="AE294" s="1627"/>
      <c r="AF294" s="1627"/>
      <c r="AG294" s="1627">
        <f>+X294</f>
        <v>130638.36</v>
      </c>
      <c r="AH294" s="1627"/>
      <c r="AI294" s="1627"/>
      <c r="AJ294" s="1627"/>
      <c r="AK294" s="1627"/>
      <c r="AL294" s="1627"/>
      <c r="AM294" s="1627"/>
      <c r="AN294" s="1627"/>
      <c r="AO294" s="1629">
        <f>+AB294+AD294+AE294+AF294+AG294+AH294+AI294++AJ294+AK294+AL294+AM294+AN294</f>
        <v>130638.36</v>
      </c>
    </row>
    <row r="295" spans="1:42" s="1" customFormat="1" ht="84.75" customHeight="1" x14ac:dyDescent="0.25">
      <c r="A295" s="1258"/>
      <c r="B295" s="1586"/>
      <c r="C295" s="1310"/>
      <c r="D295" s="64" t="s">
        <v>384</v>
      </c>
      <c r="E295" s="222">
        <v>13</v>
      </c>
      <c r="F295" s="34"/>
      <c r="G295" s="34"/>
      <c r="H295" s="34"/>
      <c r="I295" s="34"/>
      <c r="J295" s="34"/>
      <c r="K295" s="34">
        <v>6</v>
      </c>
      <c r="L295" s="34"/>
      <c r="M295" s="34"/>
      <c r="N295" s="34"/>
      <c r="O295" s="34"/>
      <c r="P295" s="34"/>
      <c r="Q295" s="34">
        <v>7</v>
      </c>
      <c r="R295" s="1681"/>
      <c r="S295" s="1568"/>
      <c r="T295" s="338" t="s">
        <v>152</v>
      </c>
      <c r="U295" s="1906"/>
      <c r="V295" s="1711"/>
      <c r="W295" s="1687"/>
      <c r="X295" s="1683"/>
      <c r="Y295" s="1542"/>
      <c r="Z295" s="1542"/>
      <c r="AA295" s="1714"/>
      <c r="AB295" s="1679"/>
      <c r="AC295" s="1679"/>
      <c r="AD295" s="1679"/>
      <c r="AE295" s="1679">
        <f>+X295</f>
        <v>0</v>
      </c>
      <c r="AF295" s="1679"/>
      <c r="AG295" s="1679"/>
      <c r="AH295" s="1679"/>
      <c r="AI295" s="1679"/>
      <c r="AJ295" s="1679"/>
      <c r="AK295" s="1679"/>
      <c r="AL295" s="1679"/>
      <c r="AM295" s="1679"/>
      <c r="AN295" s="1679"/>
      <c r="AO295" s="1459"/>
    </row>
    <row r="296" spans="1:42" s="1" customFormat="1" ht="60.75" customHeight="1" thickBot="1" x14ac:dyDescent="0.3">
      <c r="A296" s="1258"/>
      <c r="B296" s="1588"/>
      <c r="C296" s="1310"/>
      <c r="D296" s="134" t="s">
        <v>552</v>
      </c>
      <c r="E296" s="214">
        <v>150</v>
      </c>
      <c r="F296" s="68">
        <v>22</v>
      </c>
      <c r="G296" s="68">
        <v>6</v>
      </c>
      <c r="H296" s="68">
        <v>5</v>
      </c>
      <c r="I296" s="68">
        <v>12</v>
      </c>
      <c r="J296" s="68">
        <v>9</v>
      </c>
      <c r="K296" s="68">
        <v>18</v>
      </c>
      <c r="L296" s="68">
        <v>11</v>
      </c>
      <c r="M296" s="68">
        <v>19</v>
      </c>
      <c r="N296" s="68">
        <v>9</v>
      </c>
      <c r="O296" s="68">
        <v>17</v>
      </c>
      <c r="P296" s="68">
        <v>11</v>
      </c>
      <c r="Q296" s="68">
        <v>11</v>
      </c>
      <c r="R296" s="1681"/>
      <c r="S296" s="1619"/>
      <c r="T296" s="181" t="s">
        <v>203</v>
      </c>
      <c r="U296" s="909" t="s">
        <v>547</v>
      </c>
      <c r="V296" s="1029" t="s">
        <v>156</v>
      </c>
      <c r="W296" s="904" t="s">
        <v>248</v>
      </c>
      <c r="X296" s="1095">
        <v>17403.310000000001</v>
      </c>
      <c r="Y296" s="102">
        <f>+X296*0.12</f>
        <v>2088.3971999999999</v>
      </c>
      <c r="Z296" s="102">
        <f t="shared" ref="Z296:Z303" si="71">+X296+Y296</f>
        <v>19491.707200000001</v>
      </c>
      <c r="AA296" s="1100">
        <v>44157</v>
      </c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>
        <f>+X296</f>
        <v>17403.310000000001</v>
      </c>
      <c r="AN296" s="105"/>
      <c r="AO296" s="19">
        <f t="shared" si="70"/>
        <v>17403.310000000001</v>
      </c>
    </row>
    <row r="297" spans="1:42" s="1" customFormat="1" ht="66.75" customHeight="1" x14ac:dyDescent="0.25">
      <c r="A297" s="1258"/>
      <c r="B297" s="1574" t="s">
        <v>564</v>
      </c>
      <c r="C297" s="1310"/>
      <c r="D297" s="1365" t="s">
        <v>565</v>
      </c>
      <c r="E297" s="1626">
        <v>53075</v>
      </c>
      <c r="F297" s="1611">
        <v>4270</v>
      </c>
      <c r="G297" s="1611">
        <v>4400</v>
      </c>
      <c r="H297" s="1611">
        <v>3796</v>
      </c>
      <c r="I297" s="1611">
        <v>4454</v>
      </c>
      <c r="J297" s="1611">
        <v>4563</v>
      </c>
      <c r="K297" s="1611">
        <v>4210</v>
      </c>
      <c r="L297" s="1611">
        <v>4826</v>
      </c>
      <c r="M297" s="1611">
        <v>4864</v>
      </c>
      <c r="N297" s="1611">
        <v>4211</v>
      </c>
      <c r="O297" s="1611">
        <v>5264</v>
      </c>
      <c r="P297" s="1611">
        <v>4606</v>
      </c>
      <c r="Q297" s="1611">
        <v>3611</v>
      </c>
      <c r="R297" s="1681"/>
      <c r="S297" s="1492" t="s">
        <v>569</v>
      </c>
      <c r="T297" s="1495" t="s">
        <v>567</v>
      </c>
      <c r="U297" s="909" t="s">
        <v>554</v>
      </c>
      <c r="V297" s="908" t="s">
        <v>156</v>
      </c>
      <c r="W297" s="904" t="s">
        <v>248</v>
      </c>
      <c r="X297" s="437">
        <v>32280</v>
      </c>
      <c r="Y297" s="102">
        <f>+X297*0.12</f>
        <v>3873.6</v>
      </c>
      <c r="Z297" s="102">
        <f t="shared" si="71"/>
        <v>36153.599999999999</v>
      </c>
      <c r="AA297" s="1115">
        <v>44134</v>
      </c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943">
        <f>+X297</f>
        <v>32280</v>
      </c>
      <c r="AM297" s="102"/>
      <c r="AN297" s="102"/>
      <c r="AO297" s="19">
        <f t="shared" ref="AO297:AO303" si="72">+AB297+AD297+AE297+AF297+AG297+AH297+AI297++AJ297+AK297+AL297+AM297+AN297</f>
        <v>32280</v>
      </c>
    </row>
    <row r="298" spans="1:42" s="1" customFormat="1" ht="66.75" customHeight="1" x14ac:dyDescent="0.25">
      <c r="A298" s="1258"/>
      <c r="B298" s="1625"/>
      <c r="C298" s="1310"/>
      <c r="D298" s="1569"/>
      <c r="E298" s="1570"/>
      <c r="F298" s="1312"/>
      <c r="G298" s="1312"/>
      <c r="H298" s="1312"/>
      <c r="I298" s="1312"/>
      <c r="J298" s="1312"/>
      <c r="K298" s="1312"/>
      <c r="L298" s="1312"/>
      <c r="M298" s="1312"/>
      <c r="N298" s="1312"/>
      <c r="O298" s="1312"/>
      <c r="P298" s="1312"/>
      <c r="Q298" s="1312"/>
      <c r="R298" s="1681"/>
      <c r="S298" s="1493"/>
      <c r="T298" s="1496"/>
      <c r="U298" s="909" t="s">
        <v>813</v>
      </c>
      <c r="V298" s="908" t="s">
        <v>156</v>
      </c>
      <c r="W298" s="904" t="s">
        <v>248</v>
      </c>
      <c r="X298" s="437">
        <v>9214.32</v>
      </c>
      <c r="Y298" s="102">
        <f>+X298*0.12</f>
        <v>1105.7184</v>
      </c>
      <c r="Z298" s="102">
        <f t="shared" si="71"/>
        <v>10320.038399999999</v>
      </c>
      <c r="AA298" s="1116">
        <v>43950</v>
      </c>
      <c r="AB298" s="102"/>
      <c r="AC298" s="102"/>
      <c r="AD298" s="102"/>
      <c r="AE298" s="102"/>
      <c r="AF298" s="102">
        <f>+X298</f>
        <v>9214.32</v>
      </c>
      <c r="AG298" s="102"/>
      <c r="AH298" s="102"/>
      <c r="AI298" s="102"/>
      <c r="AJ298" s="102"/>
      <c r="AK298" s="102"/>
      <c r="AL298" s="102"/>
      <c r="AM298" s="102"/>
      <c r="AN298" s="102"/>
      <c r="AO298" s="19">
        <f t="shared" si="72"/>
        <v>9214.32</v>
      </c>
    </row>
    <row r="299" spans="1:42" s="1" customFormat="1" ht="66.75" hidden="1" customHeight="1" x14ac:dyDescent="0.25">
      <c r="A299" s="1258"/>
      <c r="B299" s="1625"/>
      <c r="C299" s="1310"/>
      <c r="D299" s="1504" t="s">
        <v>566</v>
      </c>
      <c r="E299" s="1508">
        <v>137838</v>
      </c>
      <c r="F299" s="1311">
        <v>11130</v>
      </c>
      <c r="G299" s="1311">
        <v>12353</v>
      </c>
      <c r="H299" s="1311">
        <v>10788</v>
      </c>
      <c r="I299" s="1311">
        <v>13216</v>
      </c>
      <c r="J299" s="1311">
        <v>12642</v>
      </c>
      <c r="K299" s="1311">
        <v>12578</v>
      </c>
      <c r="L299" s="1311">
        <v>11201</v>
      </c>
      <c r="M299" s="1311">
        <v>11250</v>
      </c>
      <c r="N299" s="1311">
        <v>9795</v>
      </c>
      <c r="O299" s="1311">
        <v>12360</v>
      </c>
      <c r="P299" s="1311">
        <v>11431</v>
      </c>
      <c r="Q299" s="1311">
        <v>9093</v>
      </c>
      <c r="R299" s="1681"/>
      <c r="S299" s="1493"/>
      <c r="T299" s="1501" t="s">
        <v>568</v>
      </c>
      <c r="U299" s="471" t="s">
        <v>558</v>
      </c>
      <c r="V299" s="678" t="s">
        <v>28</v>
      </c>
      <c r="W299" s="580" t="s">
        <v>559</v>
      </c>
      <c r="X299" s="941">
        <v>15243</v>
      </c>
      <c r="Y299" s="574">
        <f>+X299</f>
        <v>15243</v>
      </c>
      <c r="Z299" s="574">
        <f t="shared" si="71"/>
        <v>30486</v>
      </c>
      <c r="AA299" s="1155" t="s">
        <v>828</v>
      </c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986">
        <f t="shared" si="72"/>
        <v>0</v>
      </c>
      <c r="AP299" s="485"/>
    </row>
    <row r="300" spans="1:42" s="1" customFormat="1" ht="66.75" hidden="1" customHeight="1" x14ac:dyDescent="0.25">
      <c r="A300" s="1258"/>
      <c r="B300" s="1625"/>
      <c r="C300" s="1310"/>
      <c r="D300" s="1569"/>
      <c r="E300" s="1570"/>
      <c r="F300" s="1312"/>
      <c r="G300" s="1312"/>
      <c r="H300" s="1312"/>
      <c r="I300" s="1312"/>
      <c r="J300" s="1312"/>
      <c r="K300" s="1312"/>
      <c r="L300" s="1312"/>
      <c r="M300" s="1312"/>
      <c r="N300" s="1312"/>
      <c r="O300" s="1312"/>
      <c r="P300" s="1312"/>
      <c r="Q300" s="1312"/>
      <c r="R300" s="1681"/>
      <c r="S300" s="1493"/>
      <c r="T300" s="1496"/>
      <c r="U300" s="471" t="s">
        <v>731</v>
      </c>
      <c r="V300" s="678" t="s">
        <v>28</v>
      </c>
      <c r="W300" s="580" t="s">
        <v>559</v>
      </c>
      <c r="X300" s="941">
        <v>35000</v>
      </c>
      <c r="Y300" s="1105">
        <f>+X300*0.12</f>
        <v>4200</v>
      </c>
      <c r="Z300" s="1105">
        <f t="shared" si="71"/>
        <v>39200</v>
      </c>
      <c r="AA300" s="1155" t="s">
        <v>827</v>
      </c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88"/>
      <c r="AO300" s="986">
        <f t="shared" si="72"/>
        <v>0</v>
      </c>
      <c r="AP300" s="485"/>
    </row>
    <row r="301" spans="1:42" s="1" customFormat="1" ht="66.75" customHeight="1" x14ac:dyDescent="0.25">
      <c r="A301" s="1258"/>
      <c r="B301" s="1625"/>
      <c r="C301" s="1310"/>
      <c r="D301" s="1569"/>
      <c r="E301" s="1570"/>
      <c r="F301" s="1312"/>
      <c r="G301" s="1312"/>
      <c r="H301" s="1312"/>
      <c r="I301" s="1312"/>
      <c r="J301" s="1312"/>
      <c r="K301" s="1312"/>
      <c r="L301" s="1312"/>
      <c r="M301" s="1312"/>
      <c r="N301" s="1312"/>
      <c r="O301" s="1312"/>
      <c r="P301" s="1312"/>
      <c r="Q301" s="1312"/>
      <c r="R301" s="1681"/>
      <c r="S301" s="1493"/>
      <c r="T301" s="1496"/>
      <c r="U301" s="909" t="s">
        <v>728</v>
      </c>
      <c r="V301" s="897" t="s">
        <v>28</v>
      </c>
      <c r="W301" s="904" t="s">
        <v>559</v>
      </c>
      <c r="X301" s="437">
        <v>38382</v>
      </c>
      <c r="Y301" s="1103">
        <f>+X301*0.12</f>
        <v>4605.84</v>
      </c>
      <c r="Z301" s="1103">
        <f t="shared" si="71"/>
        <v>42987.839999999997</v>
      </c>
      <c r="AA301" s="1115">
        <v>44067</v>
      </c>
      <c r="AB301" s="102" t="s">
        <v>867</v>
      </c>
      <c r="AC301" s="102"/>
      <c r="AD301" s="102"/>
      <c r="AE301" s="102"/>
      <c r="AF301" s="102"/>
      <c r="AG301" s="102"/>
      <c r="AH301" s="102"/>
      <c r="AI301" s="102"/>
      <c r="AJ301" s="102">
        <f>+X301</f>
        <v>38382</v>
      </c>
      <c r="AK301" s="102"/>
      <c r="AL301" s="102"/>
      <c r="AM301" s="102"/>
      <c r="AN301" s="188"/>
      <c r="AO301" s="986" t="e">
        <f t="shared" si="72"/>
        <v>#VALUE!</v>
      </c>
      <c r="AP301" s="485"/>
    </row>
    <row r="302" spans="1:42" s="1" customFormat="1" ht="66.75" customHeight="1" thickBot="1" x14ac:dyDescent="0.3">
      <c r="A302" s="1258"/>
      <c r="B302" s="1625"/>
      <c r="C302" s="1310"/>
      <c r="D302" s="1569"/>
      <c r="E302" s="1570"/>
      <c r="F302" s="1312"/>
      <c r="G302" s="1312"/>
      <c r="H302" s="1312"/>
      <c r="I302" s="1312"/>
      <c r="J302" s="1312"/>
      <c r="K302" s="1312"/>
      <c r="L302" s="1312"/>
      <c r="M302" s="1312"/>
      <c r="N302" s="1312"/>
      <c r="O302" s="1312"/>
      <c r="P302" s="1312"/>
      <c r="Q302" s="1312"/>
      <c r="R302" s="1681"/>
      <c r="S302" s="1493"/>
      <c r="T302" s="1496"/>
      <c r="U302" s="909" t="s">
        <v>729</v>
      </c>
      <c r="V302" s="897" t="s">
        <v>28</v>
      </c>
      <c r="W302" s="904" t="s">
        <v>559</v>
      </c>
      <c r="X302" s="437">
        <v>15243</v>
      </c>
      <c r="Y302" s="1103">
        <f>+X302*0.12</f>
        <v>1829.1599999999999</v>
      </c>
      <c r="Z302" s="1103">
        <f t="shared" si="71"/>
        <v>17072.16</v>
      </c>
      <c r="AA302" s="1115">
        <v>44152</v>
      </c>
      <c r="AB302" s="102" t="s">
        <v>867</v>
      </c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>
        <f>+X302</f>
        <v>15243</v>
      </c>
      <c r="AN302" s="188"/>
      <c r="AO302" s="1038" t="e">
        <f t="shared" si="72"/>
        <v>#VALUE!</v>
      </c>
      <c r="AP302" s="485"/>
    </row>
    <row r="303" spans="1:42" s="1" customFormat="1" ht="57" hidden="1" customHeight="1" thickBot="1" x14ac:dyDescent="0.3">
      <c r="A303" s="1258"/>
      <c r="B303" s="1625"/>
      <c r="C303" s="1310"/>
      <c r="D303" s="1569"/>
      <c r="E303" s="1570"/>
      <c r="F303" s="1312"/>
      <c r="G303" s="1312"/>
      <c r="H303" s="1312"/>
      <c r="I303" s="1312"/>
      <c r="J303" s="1312"/>
      <c r="K303" s="1312"/>
      <c r="L303" s="1312"/>
      <c r="M303" s="1312"/>
      <c r="N303" s="1312"/>
      <c r="O303" s="1312"/>
      <c r="P303" s="1312"/>
      <c r="Q303" s="1312"/>
      <c r="R303" s="1681"/>
      <c r="S303" s="1493"/>
      <c r="T303" s="1496"/>
      <c r="U303" s="1189" t="s">
        <v>563</v>
      </c>
      <c r="V303" s="474" t="s">
        <v>40</v>
      </c>
      <c r="W303" s="1058" t="s">
        <v>41</v>
      </c>
      <c r="X303" s="942">
        <v>35000</v>
      </c>
      <c r="Y303" s="1105">
        <f>+X303*0.12</f>
        <v>4200</v>
      </c>
      <c r="Z303" s="1105">
        <f t="shared" si="71"/>
        <v>39200</v>
      </c>
      <c r="AA303" s="1156" t="s">
        <v>844</v>
      </c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33"/>
      <c r="AO303" s="1040">
        <f t="shared" si="72"/>
        <v>0</v>
      </c>
      <c r="AP303" s="11"/>
    </row>
    <row r="304" spans="1:42" s="1" customFormat="1" ht="59.25" customHeight="1" x14ac:dyDescent="0.25">
      <c r="A304" s="1258"/>
      <c r="B304" s="1554" t="s">
        <v>594</v>
      </c>
      <c r="C304" s="1310"/>
      <c r="D304" s="1495" t="s">
        <v>595</v>
      </c>
      <c r="E304" s="1574">
        <v>94</v>
      </c>
      <c r="F304" s="1492">
        <v>8</v>
      </c>
      <c r="G304" s="1492">
        <v>8</v>
      </c>
      <c r="H304" s="1492">
        <v>8</v>
      </c>
      <c r="I304" s="1492">
        <v>8</v>
      </c>
      <c r="J304" s="1492">
        <v>8</v>
      </c>
      <c r="K304" s="1492">
        <v>8</v>
      </c>
      <c r="L304" s="1492">
        <v>8</v>
      </c>
      <c r="M304" s="1492">
        <v>8</v>
      </c>
      <c r="N304" s="1492">
        <v>8</v>
      </c>
      <c r="O304" s="1492">
        <v>8</v>
      </c>
      <c r="P304" s="1492">
        <v>8</v>
      </c>
      <c r="Q304" s="1492">
        <v>8</v>
      </c>
      <c r="R304" s="1681"/>
      <c r="S304" s="1492" t="s">
        <v>569</v>
      </c>
      <c r="T304" s="1495" t="s">
        <v>232</v>
      </c>
      <c r="U304" s="1187"/>
      <c r="V304" s="1181"/>
      <c r="W304" s="1184"/>
      <c r="X304" s="1092"/>
      <c r="Y304" s="102"/>
      <c r="Z304" s="102"/>
      <c r="AA304" s="1157"/>
      <c r="AB304" s="152"/>
      <c r="AC304" s="152"/>
      <c r="AD304" s="152"/>
      <c r="AE304" s="152"/>
      <c r="AF304" s="152"/>
      <c r="AG304" s="152"/>
      <c r="AH304" s="152"/>
      <c r="AI304" s="152"/>
      <c r="AJ304" s="152"/>
      <c r="AK304" s="152"/>
      <c r="AL304" s="152"/>
      <c r="AM304" s="152"/>
      <c r="AN304" s="153"/>
      <c r="AO304" s="18">
        <f t="shared" si="70"/>
        <v>0</v>
      </c>
    </row>
    <row r="305" spans="1:42" s="1" customFormat="1" ht="40.5" customHeight="1" x14ac:dyDescent="0.25">
      <c r="A305" s="1258"/>
      <c r="B305" s="1555"/>
      <c r="C305" s="1310"/>
      <c r="D305" s="1496"/>
      <c r="E305" s="1625"/>
      <c r="F305" s="1493"/>
      <c r="G305" s="1493"/>
      <c r="H305" s="1493"/>
      <c r="I305" s="1493"/>
      <c r="J305" s="1493"/>
      <c r="K305" s="1493"/>
      <c r="L305" s="1493"/>
      <c r="M305" s="1493"/>
      <c r="N305" s="1493"/>
      <c r="O305" s="1493"/>
      <c r="P305" s="1493"/>
      <c r="Q305" s="1493"/>
      <c r="R305" s="1681"/>
      <c r="S305" s="1493"/>
      <c r="T305" s="1496"/>
      <c r="U305" s="1187"/>
      <c r="V305" s="1181"/>
      <c r="W305" s="1184"/>
      <c r="X305" s="437"/>
      <c r="Y305" s="102"/>
      <c r="Z305" s="102"/>
      <c r="AA305" s="1140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3"/>
      <c r="AO305" s="19">
        <f t="shared" ref="AO305:AO313" si="73">+AB305+AD305+AE305+AF305+AG305+AH305+AI305++AJ305+AK305+AL305+AM305+AN305</f>
        <v>0</v>
      </c>
    </row>
    <row r="306" spans="1:42" s="1" customFormat="1" ht="40.5" customHeight="1" thickBot="1" x14ac:dyDescent="0.3">
      <c r="A306" s="1258"/>
      <c r="B306" s="1555"/>
      <c r="C306" s="1310"/>
      <c r="D306" s="1496"/>
      <c r="E306" s="1625"/>
      <c r="F306" s="1493"/>
      <c r="G306" s="1493"/>
      <c r="H306" s="1493"/>
      <c r="I306" s="1493"/>
      <c r="J306" s="1493"/>
      <c r="K306" s="1493"/>
      <c r="L306" s="1493"/>
      <c r="M306" s="1493"/>
      <c r="N306" s="1493"/>
      <c r="O306" s="1493"/>
      <c r="P306" s="1493"/>
      <c r="Q306" s="1493"/>
      <c r="R306" s="1681"/>
      <c r="S306" s="1493"/>
      <c r="T306" s="1496"/>
      <c r="U306" s="1187"/>
      <c r="V306" s="1181"/>
      <c r="W306" s="1184"/>
      <c r="X306" s="992"/>
      <c r="Y306" s="102"/>
      <c r="Z306" s="102"/>
      <c r="AA306" s="938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5"/>
      <c r="AO306" s="19">
        <f t="shared" si="73"/>
        <v>0</v>
      </c>
    </row>
    <row r="307" spans="1:42" s="1" customFormat="1" ht="40.5" customHeight="1" x14ac:dyDescent="0.25">
      <c r="A307" s="1258"/>
      <c r="B307" s="1483" t="s">
        <v>598</v>
      </c>
      <c r="C307" s="1310"/>
      <c r="D307" s="52" t="s">
        <v>599</v>
      </c>
      <c r="E307" s="239">
        <f>SUM(F307:Q307)</f>
        <v>21</v>
      </c>
      <c r="F307" s="76">
        <v>0</v>
      </c>
      <c r="G307" s="76">
        <v>0</v>
      </c>
      <c r="H307" s="76">
        <v>0</v>
      </c>
      <c r="I307" s="76">
        <v>7</v>
      </c>
      <c r="J307" s="76">
        <v>0</v>
      </c>
      <c r="K307" s="76">
        <v>0</v>
      </c>
      <c r="L307" s="76">
        <v>0</v>
      </c>
      <c r="M307" s="76">
        <v>7</v>
      </c>
      <c r="N307" s="76">
        <v>0</v>
      </c>
      <c r="O307" s="76">
        <v>0</v>
      </c>
      <c r="P307" s="76">
        <v>0</v>
      </c>
      <c r="Q307" s="76">
        <v>7</v>
      </c>
      <c r="R307" s="1681"/>
      <c r="S307" s="1502" t="s">
        <v>601</v>
      </c>
      <c r="T307" s="1640" t="s">
        <v>602</v>
      </c>
      <c r="U307" s="1187"/>
      <c r="V307" s="1190"/>
      <c r="W307" s="1184"/>
      <c r="X307" s="1092"/>
      <c r="Y307" s="102"/>
      <c r="Z307" s="102"/>
      <c r="AA307" s="1157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52"/>
      <c r="AL307" s="152"/>
      <c r="AM307" s="152"/>
      <c r="AN307" s="153"/>
      <c r="AO307" s="19">
        <f t="shared" si="73"/>
        <v>0</v>
      </c>
    </row>
    <row r="308" spans="1:42" s="1" customFormat="1" ht="40.5" customHeight="1" thickBot="1" x14ac:dyDescent="0.3">
      <c r="A308" s="1258"/>
      <c r="B308" s="1623"/>
      <c r="C308" s="1310"/>
      <c r="D308" s="69" t="s">
        <v>600</v>
      </c>
      <c r="E308" s="240">
        <f>SUM(F308:Q308)</f>
        <v>1440</v>
      </c>
      <c r="F308" s="58">
        <v>120</v>
      </c>
      <c r="G308" s="58">
        <v>120</v>
      </c>
      <c r="H308" s="58">
        <v>120</v>
      </c>
      <c r="I308" s="58">
        <v>120</v>
      </c>
      <c r="J308" s="58">
        <v>120</v>
      </c>
      <c r="K308" s="58">
        <v>120</v>
      </c>
      <c r="L308" s="58">
        <v>120</v>
      </c>
      <c r="M308" s="58">
        <v>120</v>
      </c>
      <c r="N308" s="58">
        <v>120</v>
      </c>
      <c r="O308" s="58">
        <v>120</v>
      </c>
      <c r="P308" s="58">
        <v>120</v>
      </c>
      <c r="Q308" s="58">
        <v>120</v>
      </c>
      <c r="R308" s="1681"/>
      <c r="S308" s="1490"/>
      <c r="T308" s="1506"/>
      <c r="U308" s="1187"/>
      <c r="V308" s="1190"/>
      <c r="W308" s="1184"/>
      <c r="X308" s="992"/>
      <c r="Y308" s="102"/>
      <c r="Z308" s="102"/>
      <c r="AA308" s="938"/>
      <c r="AB308" s="104"/>
      <c r="AC308" s="104"/>
      <c r="AD308" s="104"/>
      <c r="AE308" s="104"/>
      <c r="AF308" s="104"/>
      <c r="AG308" s="104"/>
      <c r="AH308" s="104"/>
      <c r="AI308" s="104"/>
      <c r="AJ308" s="104">
        <v>21000</v>
      </c>
      <c r="AK308" s="104"/>
      <c r="AL308" s="104"/>
      <c r="AM308" s="104"/>
      <c r="AN308" s="105"/>
      <c r="AO308" s="19">
        <f t="shared" si="73"/>
        <v>21000</v>
      </c>
    </row>
    <row r="309" spans="1:42" s="1" customFormat="1" ht="54" customHeight="1" x14ac:dyDescent="0.25">
      <c r="A309" s="1258"/>
      <c r="B309" s="1574" t="s">
        <v>603</v>
      </c>
      <c r="C309" s="1310"/>
      <c r="D309" s="1495" t="s">
        <v>604</v>
      </c>
      <c r="E309" s="1574">
        <f>SUM(F309:Q310)</f>
        <v>1617</v>
      </c>
      <c r="F309" s="1611">
        <v>278</v>
      </c>
      <c r="G309" s="1611">
        <v>281</v>
      </c>
      <c r="H309" s="1611">
        <v>187</v>
      </c>
      <c r="I309" s="1611">
        <v>231</v>
      </c>
      <c r="J309" s="1611">
        <v>99</v>
      </c>
      <c r="K309" s="1611">
        <v>109</v>
      </c>
      <c r="L309" s="1611">
        <v>77</v>
      </c>
      <c r="M309" s="1611">
        <v>75</v>
      </c>
      <c r="N309" s="1611">
        <v>70</v>
      </c>
      <c r="O309" s="1611">
        <v>70</v>
      </c>
      <c r="P309" s="1611">
        <v>70</v>
      </c>
      <c r="Q309" s="1611">
        <v>70</v>
      </c>
      <c r="R309" s="1681"/>
      <c r="S309" s="1532" t="s">
        <v>601</v>
      </c>
      <c r="T309" s="1645" t="s">
        <v>606</v>
      </c>
      <c r="U309" s="1187"/>
      <c r="V309" s="1191"/>
      <c r="W309" s="1184"/>
      <c r="X309" s="1092"/>
      <c r="Y309" s="102"/>
      <c r="Z309" s="102"/>
      <c r="AA309" s="1157"/>
      <c r="AB309" s="152"/>
      <c r="AC309" s="152"/>
      <c r="AD309" s="152"/>
      <c r="AE309" s="152"/>
      <c r="AF309" s="152"/>
      <c r="AG309" s="152"/>
      <c r="AH309" s="152"/>
      <c r="AI309" s="152"/>
      <c r="AJ309" s="152"/>
      <c r="AK309" s="152"/>
      <c r="AL309" s="152"/>
      <c r="AM309" s="152"/>
      <c r="AN309" s="153"/>
      <c r="AO309" s="19">
        <f t="shared" si="73"/>
        <v>0</v>
      </c>
    </row>
    <row r="310" spans="1:42" s="1" customFormat="1" ht="40.5" customHeight="1" thickBot="1" x14ac:dyDescent="0.3">
      <c r="A310" s="1258"/>
      <c r="B310" s="1625"/>
      <c r="C310" s="1310"/>
      <c r="D310" s="1496"/>
      <c r="E310" s="1625"/>
      <c r="F310" s="1312"/>
      <c r="G310" s="1312"/>
      <c r="H310" s="1312"/>
      <c r="I310" s="1312"/>
      <c r="J310" s="1312"/>
      <c r="K310" s="1312"/>
      <c r="L310" s="1312"/>
      <c r="M310" s="1312"/>
      <c r="N310" s="1312"/>
      <c r="O310" s="1312"/>
      <c r="P310" s="1312"/>
      <c r="Q310" s="1312"/>
      <c r="R310" s="1681"/>
      <c r="S310" s="1486"/>
      <c r="T310" s="1646"/>
      <c r="U310" s="1187"/>
      <c r="V310" s="1190"/>
      <c r="W310" s="1184"/>
      <c r="X310" s="1096"/>
      <c r="Y310" s="271"/>
      <c r="Z310" s="271"/>
      <c r="AA310" s="1158"/>
      <c r="AB310" s="194"/>
      <c r="AC310" s="194"/>
      <c r="AD310" s="193"/>
      <c r="AE310" s="944"/>
      <c r="AF310" s="944"/>
      <c r="AG310" s="944"/>
      <c r="AH310" s="944"/>
      <c r="AI310" s="945"/>
      <c r="AJ310" s="945"/>
      <c r="AK310" s="945"/>
      <c r="AL310" s="945"/>
      <c r="AM310" s="945"/>
      <c r="AN310" s="946"/>
      <c r="AO310" s="19">
        <f t="shared" si="73"/>
        <v>0</v>
      </c>
    </row>
    <row r="311" spans="1:42" s="1" customFormat="1" ht="40.5" customHeight="1" thickBot="1" x14ac:dyDescent="0.3">
      <c r="A311" s="1258"/>
      <c r="B311" s="198" t="s">
        <v>611</v>
      </c>
      <c r="C311" s="1310"/>
      <c r="D311" s="200" t="s">
        <v>609</v>
      </c>
      <c r="E311" s="241">
        <v>84</v>
      </c>
      <c r="F311" s="199">
        <v>7</v>
      </c>
      <c r="G311" s="199">
        <v>7</v>
      </c>
      <c r="H311" s="199">
        <v>7</v>
      </c>
      <c r="I311" s="199">
        <v>7</v>
      </c>
      <c r="J311" s="199">
        <v>7</v>
      </c>
      <c r="K311" s="199">
        <v>7</v>
      </c>
      <c r="L311" s="199">
        <v>7</v>
      </c>
      <c r="M311" s="199">
        <v>7</v>
      </c>
      <c r="N311" s="199">
        <v>7</v>
      </c>
      <c r="O311" s="199">
        <v>7</v>
      </c>
      <c r="P311" s="199">
        <v>7</v>
      </c>
      <c r="Q311" s="199">
        <v>7</v>
      </c>
      <c r="R311" s="1681"/>
      <c r="S311" s="199" t="s">
        <v>610</v>
      </c>
      <c r="T311" s="205"/>
      <c r="U311" s="1187"/>
      <c r="V311" s="1186"/>
      <c r="W311" s="1184"/>
      <c r="X311" s="1097"/>
      <c r="Y311" s="102"/>
      <c r="Z311" s="102"/>
      <c r="AA311" s="1159"/>
      <c r="AB311" s="201"/>
      <c r="AC311" s="201"/>
      <c r="AD311" s="202"/>
      <c r="AE311" s="203">
        <f>+X311</f>
        <v>0</v>
      </c>
      <c r="AF311" s="202"/>
      <c r="AG311" s="202"/>
      <c r="AH311" s="202"/>
      <c r="AI311" s="201"/>
      <c r="AJ311" s="201"/>
      <c r="AK311" s="201"/>
      <c r="AL311" s="201"/>
      <c r="AM311" s="201"/>
      <c r="AN311" s="204"/>
      <c r="AO311" s="51">
        <f t="shared" si="73"/>
        <v>0</v>
      </c>
    </row>
    <row r="312" spans="1:42" s="1" customFormat="1" ht="40.5" customHeight="1" x14ac:dyDescent="0.25">
      <c r="A312" s="1258"/>
      <c r="B312" s="1188" t="s">
        <v>845</v>
      </c>
      <c r="C312" s="1310"/>
      <c r="D312" s="523"/>
      <c r="E312" s="524"/>
      <c r="F312" s="522"/>
      <c r="G312" s="522"/>
      <c r="H312" s="522"/>
      <c r="I312" s="522"/>
      <c r="J312" s="522"/>
      <c r="K312" s="522"/>
      <c r="L312" s="522"/>
      <c r="M312" s="522"/>
      <c r="N312" s="522"/>
      <c r="O312" s="522"/>
      <c r="P312" s="522"/>
      <c r="Q312" s="522"/>
      <c r="R312" s="1681"/>
      <c r="S312" s="522"/>
      <c r="T312" s="718"/>
      <c r="U312" s="1183"/>
      <c r="V312" s="1179"/>
      <c r="W312" s="1185"/>
      <c r="X312" s="1090"/>
      <c r="Y312" s="271">
        <f>+X312*0.12</f>
        <v>0</v>
      </c>
      <c r="Z312" s="271">
        <f>+X312+Y312</f>
        <v>0</v>
      </c>
      <c r="AA312" s="1160"/>
      <c r="AB312" s="720"/>
      <c r="AC312" s="720"/>
      <c r="AD312" s="721"/>
      <c r="AE312" s="722"/>
      <c r="AF312" s="721"/>
      <c r="AG312" s="1031">
        <f>+X312</f>
        <v>0</v>
      </c>
      <c r="AH312" s="721"/>
      <c r="AI312" s="720"/>
      <c r="AJ312" s="720"/>
      <c r="AK312" s="720"/>
      <c r="AL312" s="720"/>
      <c r="AM312" s="720"/>
      <c r="AN312" s="720"/>
      <c r="AO312" s="1040">
        <f t="shared" si="73"/>
        <v>0</v>
      </c>
      <c r="AP312" s="11"/>
    </row>
    <row r="313" spans="1:42" ht="74.25" hidden="1" customHeight="1" x14ac:dyDescent="0.25">
      <c r="A313" s="1895"/>
      <c r="B313" s="1554" t="s">
        <v>617</v>
      </c>
      <c r="C313" s="1310"/>
      <c r="D313" s="67" t="s">
        <v>618</v>
      </c>
      <c r="E313" s="903">
        <f>SUM(F313:Q313)</f>
        <v>975</v>
      </c>
      <c r="F313" s="76">
        <v>150</v>
      </c>
      <c r="G313" s="76">
        <v>122</v>
      </c>
      <c r="H313" s="76">
        <v>75</v>
      </c>
      <c r="I313" s="76">
        <v>70</v>
      </c>
      <c r="J313" s="76">
        <v>60</v>
      </c>
      <c r="K313" s="76">
        <v>78</v>
      </c>
      <c r="L313" s="900">
        <v>70</v>
      </c>
      <c r="M313" s="900">
        <v>70</v>
      </c>
      <c r="N313" s="900">
        <v>70</v>
      </c>
      <c r="O313" s="900">
        <v>70</v>
      </c>
      <c r="P313" s="900">
        <v>70</v>
      </c>
      <c r="Q313" s="900">
        <v>70</v>
      </c>
      <c r="R313" s="1681"/>
      <c r="S313" s="1495" t="s">
        <v>610</v>
      </c>
      <c r="T313" s="924" t="s">
        <v>621</v>
      </c>
      <c r="U313" s="909"/>
      <c r="V313" s="589"/>
      <c r="W313" s="572"/>
      <c r="X313" s="1092"/>
      <c r="Y313" s="102"/>
      <c r="Z313" s="102"/>
      <c r="AA313" s="1157"/>
      <c r="AB313" s="152"/>
      <c r="AC313" s="152"/>
      <c r="AD313" s="152"/>
      <c r="AE313" s="152"/>
      <c r="AF313" s="152"/>
      <c r="AG313" s="152">
        <f>+X313</f>
        <v>0</v>
      </c>
      <c r="AH313" s="152"/>
      <c r="AI313" s="152"/>
      <c r="AJ313" s="152"/>
      <c r="AK313" s="152"/>
      <c r="AL313" s="152"/>
      <c r="AM313" s="152"/>
      <c r="AN313" s="153"/>
      <c r="AO313" s="1040">
        <f t="shared" si="73"/>
        <v>0</v>
      </c>
    </row>
    <row r="314" spans="1:42" ht="74.25" customHeight="1" x14ac:dyDescent="0.25">
      <c r="A314" s="1258"/>
      <c r="B314" s="1555"/>
      <c r="C314" s="1310"/>
      <c r="D314" s="64" t="s">
        <v>619</v>
      </c>
      <c r="E314" s="916">
        <f>SUM(F314:Q314)</f>
        <v>4933</v>
      </c>
      <c r="F314" s="915">
        <v>483</v>
      </c>
      <c r="G314" s="915">
        <v>331</v>
      </c>
      <c r="H314" s="915">
        <v>267</v>
      </c>
      <c r="I314" s="915">
        <v>406</v>
      </c>
      <c r="J314" s="915">
        <v>557</v>
      </c>
      <c r="K314" s="915">
        <v>489</v>
      </c>
      <c r="L314" s="884">
        <v>400</v>
      </c>
      <c r="M314" s="884">
        <v>400</v>
      </c>
      <c r="N314" s="884">
        <v>400</v>
      </c>
      <c r="O314" s="884">
        <v>400</v>
      </c>
      <c r="P314" s="884">
        <v>400</v>
      </c>
      <c r="Q314" s="884">
        <v>400</v>
      </c>
      <c r="R314" s="1681"/>
      <c r="S314" s="1642"/>
      <c r="T314" s="112" t="s">
        <v>622</v>
      </c>
      <c r="U314" s="909"/>
      <c r="V314" s="884"/>
      <c r="W314" s="904"/>
      <c r="X314" s="437"/>
      <c r="Y314" s="271">
        <f>+X314*0.12</f>
        <v>0</v>
      </c>
      <c r="Z314" s="271">
        <f>+X314+Y314</f>
        <v>0</v>
      </c>
      <c r="AA314" s="1140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3"/>
      <c r="AO314" s="51">
        <f t="shared" ref="AO314:AO321" si="74">+AB314+AD314+AE314+AF314+AG314+AH314+AI314++AJ314+AK314+AL314+AM314+AN314</f>
        <v>0</v>
      </c>
      <c r="AP314" s="980"/>
    </row>
    <row r="315" spans="1:42" s="1" customFormat="1" ht="74.25" customHeight="1" thickBot="1" x14ac:dyDescent="0.3">
      <c r="A315" s="1258"/>
      <c r="B315" s="1556"/>
      <c r="C315" s="1310"/>
      <c r="D315" s="134" t="s">
        <v>620</v>
      </c>
      <c r="E315" s="214">
        <f>SUM(F315:Q315)</f>
        <v>915</v>
      </c>
      <c r="F315" s="68">
        <v>150</v>
      </c>
      <c r="G315" s="68">
        <v>122</v>
      </c>
      <c r="H315" s="68">
        <v>75</v>
      </c>
      <c r="I315" s="68">
        <v>70</v>
      </c>
      <c r="J315" s="68">
        <v>60</v>
      </c>
      <c r="K315" s="68">
        <v>78</v>
      </c>
      <c r="L315" s="910">
        <v>60</v>
      </c>
      <c r="M315" s="910">
        <v>60</v>
      </c>
      <c r="N315" s="910">
        <v>60</v>
      </c>
      <c r="O315" s="910">
        <v>60</v>
      </c>
      <c r="P315" s="910">
        <v>60</v>
      </c>
      <c r="Q315" s="910">
        <v>60</v>
      </c>
      <c r="R315" s="1681"/>
      <c r="S315" s="1516"/>
      <c r="T315" s="114" t="s">
        <v>623</v>
      </c>
      <c r="U315" s="909"/>
      <c r="V315" s="910"/>
      <c r="W315" s="904"/>
      <c r="X315" s="1095"/>
      <c r="Y315" s="271">
        <f>+X315*0.12</f>
        <v>0</v>
      </c>
      <c r="Z315" s="271">
        <f>+X315+Y315</f>
        <v>0</v>
      </c>
      <c r="AA315" s="1161"/>
      <c r="AB315" s="165"/>
      <c r="AC315" s="165"/>
      <c r="AD315" s="165"/>
      <c r="AE315" s="165"/>
      <c r="AF315" s="165"/>
      <c r="AG315" s="165">
        <f>+X315</f>
        <v>0</v>
      </c>
      <c r="AH315" s="165"/>
      <c r="AI315" s="165"/>
      <c r="AJ315" s="165"/>
      <c r="AK315" s="165"/>
      <c r="AL315" s="165"/>
      <c r="AM315" s="165"/>
      <c r="AN315" s="1034"/>
      <c r="AO315" s="1040">
        <f t="shared" si="74"/>
        <v>0</v>
      </c>
      <c r="AP315" s="11"/>
    </row>
    <row r="316" spans="1:42" s="1" customFormat="1" ht="60.75" customHeight="1" x14ac:dyDescent="0.25">
      <c r="A316" s="1258"/>
      <c r="B316" s="1574" t="s">
        <v>627</v>
      </c>
      <c r="C316" s="1310"/>
      <c r="D316" s="45" t="s">
        <v>628</v>
      </c>
      <c r="E316" s="173">
        <v>12</v>
      </c>
      <c r="F316" s="183">
        <v>1</v>
      </c>
      <c r="G316" s="183">
        <v>1</v>
      </c>
      <c r="H316" s="183">
        <v>1</v>
      </c>
      <c r="I316" s="183">
        <v>1</v>
      </c>
      <c r="J316" s="183">
        <v>1</v>
      </c>
      <c r="K316" s="183">
        <v>1</v>
      </c>
      <c r="L316" s="183">
        <v>1</v>
      </c>
      <c r="M316" s="183">
        <v>1</v>
      </c>
      <c r="N316" s="183">
        <v>1</v>
      </c>
      <c r="O316" s="183">
        <v>1</v>
      </c>
      <c r="P316" s="183">
        <v>1</v>
      </c>
      <c r="Q316" s="183">
        <v>1</v>
      </c>
      <c r="R316" s="1681"/>
      <c r="S316" s="1492" t="s">
        <v>515</v>
      </c>
      <c r="T316" s="78" t="s">
        <v>232</v>
      </c>
      <c r="U316" s="909"/>
      <c r="V316" s="932"/>
      <c r="W316" s="904"/>
      <c r="X316" s="437"/>
      <c r="Y316" s="102"/>
      <c r="Z316" s="102"/>
      <c r="AA316" s="1140"/>
      <c r="AB316" s="102"/>
      <c r="AC316" s="102"/>
      <c r="AD316" s="102"/>
      <c r="AE316" s="102"/>
      <c r="AF316" s="102">
        <f>+X316</f>
        <v>0</v>
      </c>
      <c r="AG316" s="102"/>
      <c r="AH316" s="102"/>
      <c r="AI316" s="102"/>
      <c r="AJ316" s="102"/>
      <c r="AK316" s="102"/>
      <c r="AL316" s="102"/>
      <c r="AM316" s="102"/>
      <c r="AN316" s="102"/>
      <c r="AO316" s="18">
        <f t="shared" si="74"/>
        <v>0</v>
      </c>
    </row>
    <row r="317" spans="1:42" s="1" customFormat="1" ht="75.75" customHeight="1" x14ac:dyDescent="0.25">
      <c r="A317" s="1258"/>
      <c r="B317" s="1616"/>
      <c r="C317" s="1310"/>
      <c r="D317" s="45" t="s">
        <v>629</v>
      </c>
      <c r="E317" s="215">
        <v>1200</v>
      </c>
      <c r="F317" s="183">
        <v>100</v>
      </c>
      <c r="G317" s="183">
        <v>100</v>
      </c>
      <c r="H317" s="183">
        <v>100</v>
      </c>
      <c r="I317" s="183">
        <v>100</v>
      </c>
      <c r="J317" s="183">
        <v>100</v>
      </c>
      <c r="K317" s="183">
        <v>100</v>
      </c>
      <c r="L317" s="183">
        <v>100</v>
      </c>
      <c r="M317" s="183">
        <v>100</v>
      </c>
      <c r="N317" s="183">
        <v>100</v>
      </c>
      <c r="O317" s="183">
        <v>100</v>
      </c>
      <c r="P317" s="183">
        <v>100</v>
      </c>
      <c r="Q317" s="183">
        <v>100</v>
      </c>
      <c r="R317" s="1681"/>
      <c r="S317" s="1521"/>
      <c r="T317" s="27" t="s">
        <v>630</v>
      </c>
      <c r="U317" s="909"/>
      <c r="V317" s="893"/>
      <c r="W317" s="904"/>
      <c r="X317" s="437"/>
      <c r="Y317" s="102"/>
      <c r="Z317" s="102"/>
      <c r="AA317" s="1140"/>
      <c r="AB317" s="102"/>
      <c r="AC317" s="102"/>
      <c r="AD317" s="102"/>
      <c r="AE317" s="102">
        <f>+X317</f>
        <v>0</v>
      </c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9">
        <f>+AB317+AD317+AE317+AF317+AG317+AH317+AI317++AJ317+AK317+AL317+AM317+AN317</f>
        <v>0</v>
      </c>
    </row>
    <row r="318" spans="1:42" s="1" customFormat="1" ht="73.5" customHeight="1" x14ac:dyDescent="0.25">
      <c r="A318" s="1258"/>
      <c r="B318" s="1566" t="s">
        <v>633</v>
      </c>
      <c r="C318" s="1310"/>
      <c r="D318" s="64" t="s">
        <v>634</v>
      </c>
      <c r="E318" s="222">
        <v>300</v>
      </c>
      <c r="F318" s="34">
        <v>25</v>
      </c>
      <c r="G318" s="34">
        <v>25</v>
      </c>
      <c r="H318" s="34">
        <v>25</v>
      </c>
      <c r="I318" s="34">
        <v>25</v>
      </c>
      <c r="J318" s="34">
        <v>25</v>
      </c>
      <c r="K318" s="34">
        <v>25</v>
      </c>
      <c r="L318" s="34">
        <v>25</v>
      </c>
      <c r="M318" s="34">
        <v>25</v>
      </c>
      <c r="N318" s="34">
        <v>25</v>
      </c>
      <c r="O318" s="34">
        <v>25</v>
      </c>
      <c r="P318" s="34">
        <v>25</v>
      </c>
      <c r="Q318" s="34">
        <v>25</v>
      </c>
      <c r="R318" s="1681"/>
      <c r="S318" s="1490" t="s">
        <v>515</v>
      </c>
      <c r="T318" s="27" t="s">
        <v>636</v>
      </c>
      <c r="U318" s="909" t="s">
        <v>631</v>
      </c>
      <c r="V318" s="932" t="s">
        <v>156</v>
      </c>
      <c r="W318" s="904" t="s">
        <v>157</v>
      </c>
      <c r="X318" s="437">
        <v>17100</v>
      </c>
      <c r="Y318" s="102">
        <f t="shared" ref="Y318:Y327" si="75">+X318*0.12</f>
        <v>2052</v>
      </c>
      <c r="Z318" s="102">
        <f t="shared" ref="Z318:Z327" si="76">+X318+Y318</f>
        <v>19152</v>
      </c>
      <c r="AA318" s="1098">
        <v>43943</v>
      </c>
      <c r="AB318" s="102"/>
      <c r="AC318" s="102"/>
      <c r="AD318" s="102"/>
      <c r="AF318" s="102">
        <f>+X318</f>
        <v>17100</v>
      </c>
      <c r="AG318" s="102"/>
      <c r="AH318" s="102"/>
      <c r="AI318" s="102"/>
      <c r="AJ318" s="102"/>
      <c r="AK318" s="102"/>
      <c r="AL318" s="102"/>
      <c r="AM318" s="102"/>
      <c r="AN318" s="102"/>
      <c r="AO318" s="19" t="e">
        <f>+AB318+AD318+AF318+#REF!+AG318+AH318+AI318++AJ318+AK318+AL318+AM318+AN318</f>
        <v>#REF!</v>
      </c>
    </row>
    <row r="319" spans="1:42" s="1" customFormat="1" ht="76.5" customHeight="1" x14ac:dyDescent="0.25">
      <c r="A319" s="1258"/>
      <c r="B319" s="1616"/>
      <c r="C319" s="1310"/>
      <c r="D319" s="64" t="s">
        <v>635</v>
      </c>
      <c r="E319" s="222">
        <v>36</v>
      </c>
      <c r="F319" s="34">
        <v>3</v>
      </c>
      <c r="G319" s="34">
        <v>3</v>
      </c>
      <c r="H319" s="34">
        <v>3</v>
      </c>
      <c r="I319" s="34">
        <v>3</v>
      </c>
      <c r="J319" s="34">
        <v>3</v>
      </c>
      <c r="K319" s="34">
        <v>3</v>
      </c>
      <c r="L319" s="34">
        <v>3</v>
      </c>
      <c r="M319" s="34">
        <v>3</v>
      </c>
      <c r="N319" s="34">
        <v>3</v>
      </c>
      <c r="O319" s="34">
        <v>3</v>
      </c>
      <c r="P319" s="34">
        <v>3</v>
      </c>
      <c r="Q319" s="34">
        <v>3</v>
      </c>
      <c r="R319" s="1681"/>
      <c r="S319" s="1521"/>
      <c r="T319" s="27" t="s">
        <v>232</v>
      </c>
      <c r="U319" s="909" t="s">
        <v>632</v>
      </c>
      <c r="V319" s="932" t="s">
        <v>156</v>
      </c>
      <c r="W319" s="904" t="s">
        <v>157</v>
      </c>
      <c r="X319" s="437">
        <v>13684.18</v>
      </c>
      <c r="Y319" s="102">
        <f t="shared" si="75"/>
        <v>1642.1016</v>
      </c>
      <c r="Z319" s="102">
        <f t="shared" si="76"/>
        <v>15326.2816</v>
      </c>
      <c r="AA319" s="1098">
        <v>44006</v>
      </c>
      <c r="AB319" s="102"/>
      <c r="AC319" s="102"/>
      <c r="AD319" s="102"/>
      <c r="AE319" s="102"/>
      <c r="AF319" s="102"/>
      <c r="AG319" s="102"/>
      <c r="AH319" s="102">
        <f>+X319</f>
        <v>13684.18</v>
      </c>
      <c r="AI319" s="102"/>
      <c r="AJ319" s="102"/>
      <c r="AK319" s="102"/>
      <c r="AL319" s="102"/>
      <c r="AM319" s="102"/>
      <c r="AN319" s="102"/>
      <c r="AO319" s="19">
        <f>+AB319+AD319+AE319+AF319+AG319+AH319+AI319++AJ319+AK319+AL319+AM319+AN319</f>
        <v>13684.18</v>
      </c>
    </row>
    <row r="320" spans="1:42" s="1" customFormat="1" ht="77.25" customHeight="1" x14ac:dyDescent="0.25">
      <c r="A320" s="1258"/>
      <c r="B320" s="1566" t="s">
        <v>643</v>
      </c>
      <c r="C320" s="1310"/>
      <c r="D320" s="1501" t="s">
        <v>468</v>
      </c>
      <c r="E320" s="1643">
        <v>7.4999999999999997E-3</v>
      </c>
      <c r="F320" s="1644">
        <v>7.4999999999999997E-3</v>
      </c>
      <c r="G320" s="1644">
        <v>7.4999999999999997E-3</v>
      </c>
      <c r="H320" s="1644">
        <v>7.4999999999999997E-3</v>
      </c>
      <c r="I320" s="1644">
        <v>7.4999999999999997E-3</v>
      </c>
      <c r="J320" s="1644">
        <v>7.4999999999999997E-3</v>
      </c>
      <c r="K320" s="1644">
        <v>7.4999999999999997E-3</v>
      </c>
      <c r="L320" s="1644">
        <v>7.4999999999999997E-3</v>
      </c>
      <c r="M320" s="1644">
        <v>7.4999999999999997E-3</v>
      </c>
      <c r="N320" s="1644">
        <v>7.4999999999999997E-3</v>
      </c>
      <c r="O320" s="1644">
        <v>7.4999999999999997E-3</v>
      </c>
      <c r="P320" s="1644">
        <v>7.4999999999999997E-3</v>
      </c>
      <c r="Q320" s="1644">
        <v>7.4999999999999997E-3</v>
      </c>
      <c r="R320" s="1681"/>
      <c r="S320" s="1490" t="s">
        <v>515</v>
      </c>
      <c r="T320" s="1501" t="s">
        <v>642</v>
      </c>
      <c r="U320" s="909" t="s">
        <v>873</v>
      </c>
      <c r="V320" s="145" t="s">
        <v>65</v>
      </c>
      <c r="W320" s="904" t="s">
        <v>250</v>
      </c>
      <c r="X320" s="372">
        <v>56844.25</v>
      </c>
      <c r="Y320" s="327">
        <f t="shared" si="75"/>
        <v>6821.3099999999995</v>
      </c>
      <c r="Z320" s="327">
        <f t="shared" si="76"/>
        <v>63665.56</v>
      </c>
      <c r="AA320" s="938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9" t="e">
        <f>+#REF!+#REF!+#REF!+#REF!+#REF!+#REF!+#REF!++#REF!+#REF!+#REF!+#REF!+#REF!</f>
        <v>#REF!</v>
      </c>
    </row>
    <row r="321" spans="1:41" s="1" customFormat="1" ht="72" customHeight="1" x14ac:dyDescent="0.25">
      <c r="A321" s="1258"/>
      <c r="B321" s="1625"/>
      <c r="C321" s="1310"/>
      <c r="D321" s="1496"/>
      <c r="E321" s="1625"/>
      <c r="F321" s="1493"/>
      <c r="G321" s="1493"/>
      <c r="H321" s="1493"/>
      <c r="I321" s="1493"/>
      <c r="J321" s="1493"/>
      <c r="K321" s="1493"/>
      <c r="L321" s="1493"/>
      <c r="M321" s="1493"/>
      <c r="N321" s="1493"/>
      <c r="O321" s="1493"/>
      <c r="P321" s="1493"/>
      <c r="Q321" s="1493"/>
      <c r="R321" s="1681"/>
      <c r="S321" s="1493"/>
      <c r="T321" s="1876"/>
      <c r="U321" s="909" t="s">
        <v>638</v>
      </c>
      <c r="V321" s="145" t="s">
        <v>60</v>
      </c>
      <c r="W321" s="1171" t="s">
        <v>699</v>
      </c>
      <c r="X321" s="437">
        <v>1000</v>
      </c>
      <c r="Y321" s="102">
        <f t="shared" si="75"/>
        <v>120</v>
      </c>
      <c r="Z321" s="102">
        <f t="shared" si="76"/>
        <v>1120</v>
      </c>
      <c r="AA321" s="1140" t="s">
        <v>742</v>
      </c>
      <c r="AB321" s="102"/>
      <c r="AC321" s="102"/>
      <c r="AD321" s="102"/>
      <c r="AE321" s="102"/>
      <c r="AF321" s="102">
        <f>+X321</f>
        <v>1000</v>
      </c>
      <c r="AG321" s="102"/>
      <c r="AH321" s="102"/>
      <c r="AI321" s="102"/>
      <c r="AJ321" s="102"/>
      <c r="AK321" s="102"/>
      <c r="AL321" s="102"/>
      <c r="AM321" s="102"/>
      <c r="AN321" s="102"/>
      <c r="AO321" s="19">
        <f t="shared" si="74"/>
        <v>1000</v>
      </c>
    </row>
    <row r="322" spans="1:41" s="1" customFormat="1" ht="40.5" customHeight="1" thickBot="1" x14ac:dyDescent="0.3">
      <c r="A322" s="1258"/>
      <c r="B322" s="1625"/>
      <c r="C322" s="1310"/>
      <c r="D322" s="1496"/>
      <c r="E322" s="1625"/>
      <c r="F322" s="1493"/>
      <c r="G322" s="1493"/>
      <c r="H322" s="1493"/>
      <c r="I322" s="1493"/>
      <c r="J322" s="1493"/>
      <c r="K322" s="1493"/>
      <c r="L322" s="1493"/>
      <c r="M322" s="1493"/>
      <c r="N322" s="1493"/>
      <c r="O322" s="1493"/>
      <c r="P322" s="1493"/>
      <c r="Q322" s="1493"/>
      <c r="R322" s="1681"/>
      <c r="S322" s="1568"/>
      <c r="T322" s="1877"/>
      <c r="U322" s="110" t="s">
        <v>639</v>
      </c>
      <c r="V322" s="145" t="s">
        <v>49</v>
      </c>
      <c r="W322" s="909" t="s">
        <v>122</v>
      </c>
      <c r="X322" s="437">
        <v>2150</v>
      </c>
      <c r="Y322" s="102">
        <f t="shared" si="75"/>
        <v>258</v>
      </c>
      <c r="Z322" s="102">
        <f t="shared" si="76"/>
        <v>2408</v>
      </c>
      <c r="AA322" s="1098">
        <v>44167</v>
      </c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>
        <f>+X322</f>
        <v>2150</v>
      </c>
      <c r="AO322" s="19">
        <f>+AB322+AD322+AE322+AF322+AG322+AH322+AI322++AJ322+AK322+AL322+AM322+AN322</f>
        <v>2150</v>
      </c>
    </row>
    <row r="323" spans="1:41" s="1" customFormat="1" ht="54.75" customHeight="1" x14ac:dyDescent="0.25">
      <c r="A323" s="1258"/>
      <c r="B323" s="1554" t="s">
        <v>660</v>
      </c>
      <c r="C323" s="1310"/>
      <c r="D323" s="928" t="s">
        <v>655</v>
      </c>
      <c r="E323" s="903">
        <v>6</v>
      </c>
      <c r="F323" s="927">
        <v>0</v>
      </c>
      <c r="G323" s="927">
        <v>1</v>
      </c>
      <c r="H323" s="927">
        <v>0</v>
      </c>
      <c r="I323" s="927">
        <v>1</v>
      </c>
      <c r="J323" s="927">
        <v>0</v>
      </c>
      <c r="K323" s="927">
        <v>1</v>
      </c>
      <c r="L323" s="927">
        <v>0</v>
      </c>
      <c r="M323" s="927">
        <v>1</v>
      </c>
      <c r="N323" s="927">
        <v>0</v>
      </c>
      <c r="O323" s="927">
        <v>1</v>
      </c>
      <c r="P323" s="927">
        <v>1</v>
      </c>
      <c r="Q323" s="927">
        <v>0</v>
      </c>
      <c r="R323" s="1681"/>
      <c r="S323" s="1492" t="s">
        <v>661</v>
      </c>
      <c r="T323" s="918" t="s">
        <v>664</v>
      </c>
      <c r="U323" s="265" t="s">
        <v>648</v>
      </c>
      <c r="V323" s="145" t="s">
        <v>156</v>
      </c>
      <c r="W323" s="1030" t="s">
        <v>248</v>
      </c>
      <c r="X323" s="1086">
        <v>14515.18</v>
      </c>
      <c r="Y323" s="102">
        <f t="shared" si="75"/>
        <v>1741.8216</v>
      </c>
      <c r="Z323" s="102">
        <f t="shared" si="76"/>
        <v>16257.0016</v>
      </c>
      <c r="AA323" s="1162"/>
      <c r="AB323" s="266"/>
      <c r="AC323" s="266"/>
      <c r="AD323" s="266"/>
      <c r="AE323" s="266"/>
      <c r="AF323" s="266"/>
      <c r="AG323" s="266"/>
      <c r="AH323" s="266"/>
      <c r="AI323" s="266">
        <v>15000</v>
      </c>
      <c r="AJ323" s="266"/>
      <c r="AK323" s="266"/>
      <c r="AL323" s="266"/>
      <c r="AM323" s="266"/>
      <c r="AN323" s="934"/>
      <c r="AO323" s="19">
        <f>+AB323+AD323+AE323+AF323+AG323+AH323+AI323++AJ323+AK323+AL323+AM323+AN323</f>
        <v>15000</v>
      </c>
    </row>
    <row r="324" spans="1:41" s="1" customFormat="1" ht="54.75" customHeight="1" x14ac:dyDescent="0.25">
      <c r="A324" s="1258"/>
      <c r="B324" s="1590"/>
      <c r="C324" s="1310"/>
      <c r="D324" s="929" t="s">
        <v>656</v>
      </c>
      <c r="E324" s="892">
        <f>SUM(F324:Q324)</f>
        <v>12</v>
      </c>
      <c r="F324" s="925">
        <v>0</v>
      </c>
      <c r="G324" s="925">
        <v>2</v>
      </c>
      <c r="H324" s="925">
        <v>0</v>
      </c>
      <c r="I324" s="925">
        <v>2</v>
      </c>
      <c r="J324" s="925">
        <v>0</v>
      </c>
      <c r="K324" s="925">
        <v>2</v>
      </c>
      <c r="L324" s="925">
        <v>0</v>
      </c>
      <c r="M324" s="925">
        <v>2</v>
      </c>
      <c r="N324" s="925">
        <v>0</v>
      </c>
      <c r="O324" s="925">
        <v>2</v>
      </c>
      <c r="P324" s="925">
        <v>0</v>
      </c>
      <c r="Q324" s="925">
        <v>2</v>
      </c>
      <c r="R324" s="1681"/>
      <c r="S324" s="1494"/>
      <c r="T324" s="904" t="s">
        <v>663</v>
      </c>
      <c r="U324" s="391" t="s">
        <v>649</v>
      </c>
      <c r="V324" s="145" t="s">
        <v>156</v>
      </c>
      <c r="W324" s="149" t="s">
        <v>248</v>
      </c>
      <c r="X324" s="437">
        <v>5843.4</v>
      </c>
      <c r="Y324" s="102">
        <f t="shared" si="75"/>
        <v>701.20799999999997</v>
      </c>
      <c r="Z324" s="102">
        <f t="shared" si="76"/>
        <v>6544.6079999999993</v>
      </c>
      <c r="AA324" s="1163"/>
      <c r="AB324" s="102"/>
      <c r="AC324" s="102">
        <v>2500</v>
      </c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3"/>
      <c r="AO324" s="19">
        <f t="shared" ref="AO324:AO327" si="77">+AB324+AD324+AE324+AF324+AG324+AH324+AI324++AJ324+AK324+AL324+AM324+AN324</f>
        <v>0</v>
      </c>
    </row>
    <row r="325" spans="1:41" s="1" customFormat="1" ht="54.75" customHeight="1" x14ac:dyDescent="0.25">
      <c r="A325" s="1258"/>
      <c r="B325" s="1555"/>
      <c r="C325" s="1310"/>
      <c r="D325" s="929" t="s">
        <v>657</v>
      </c>
      <c r="E325" s="892">
        <v>150</v>
      </c>
      <c r="F325" s="926">
        <v>10</v>
      </c>
      <c r="G325" s="926">
        <v>10</v>
      </c>
      <c r="H325" s="926">
        <v>11</v>
      </c>
      <c r="I325" s="926">
        <v>10</v>
      </c>
      <c r="J325" s="926">
        <v>21</v>
      </c>
      <c r="K325" s="926">
        <v>10</v>
      </c>
      <c r="L325" s="926">
        <v>13</v>
      </c>
      <c r="M325" s="926">
        <v>14</v>
      </c>
      <c r="N325" s="926">
        <v>10</v>
      </c>
      <c r="O325" s="926">
        <v>21</v>
      </c>
      <c r="P325" s="926">
        <v>10</v>
      </c>
      <c r="Q325" s="926">
        <v>10</v>
      </c>
      <c r="R325" s="1681"/>
      <c r="S325" s="1493"/>
      <c r="T325" s="909" t="s">
        <v>636</v>
      </c>
      <c r="U325" s="391" t="s">
        <v>650</v>
      </c>
      <c r="V325" s="145" t="s">
        <v>156</v>
      </c>
      <c r="W325" s="149" t="s">
        <v>248</v>
      </c>
      <c r="X325" s="437">
        <v>6428.57</v>
      </c>
      <c r="Y325" s="102">
        <f t="shared" si="75"/>
        <v>771.4283999999999</v>
      </c>
      <c r="Z325" s="102">
        <f t="shared" si="76"/>
        <v>7199.9983999999995</v>
      </c>
      <c r="AA325" s="1098">
        <v>44085</v>
      </c>
      <c r="AB325" s="102"/>
      <c r="AC325" s="102"/>
      <c r="AD325" s="102"/>
      <c r="AE325" s="102"/>
      <c r="AF325" s="102"/>
      <c r="AG325" s="102"/>
      <c r="AH325" s="102">
        <v>24000</v>
      </c>
      <c r="AI325" s="102"/>
      <c r="AJ325" s="102"/>
      <c r="AK325" s="102"/>
      <c r="AL325" s="102"/>
      <c r="AM325" s="102"/>
      <c r="AN325" s="103"/>
      <c r="AO325" s="19">
        <f t="shared" si="77"/>
        <v>24000</v>
      </c>
    </row>
    <row r="326" spans="1:41" s="1" customFormat="1" ht="54.75" customHeight="1" x14ac:dyDescent="0.25">
      <c r="A326" s="1258"/>
      <c r="B326" s="1555"/>
      <c r="C326" s="1310"/>
      <c r="D326" s="929" t="s">
        <v>658</v>
      </c>
      <c r="E326" s="892">
        <f>SUM(F326:Q326)</f>
        <v>412</v>
      </c>
      <c r="F326" s="926">
        <v>27</v>
      </c>
      <c r="G326" s="926">
        <v>42</v>
      </c>
      <c r="H326" s="926">
        <v>78</v>
      </c>
      <c r="I326" s="926">
        <v>42</v>
      </c>
      <c r="J326" s="926">
        <v>51</v>
      </c>
      <c r="K326" s="926">
        <v>67</v>
      </c>
      <c r="L326" s="926">
        <v>14</v>
      </c>
      <c r="M326" s="926">
        <v>21</v>
      </c>
      <c r="N326" s="926">
        <v>17</v>
      </c>
      <c r="O326" s="926">
        <v>11</v>
      </c>
      <c r="P326" s="926">
        <v>13</v>
      </c>
      <c r="Q326" s="926">
        <v>29</v>
      </c>
      <c r="R326" s="1681"/>
      <c r="S326" s="1493"/>
      <c r="T326" s="909" t="s">
        <v>232</v>
      </c>
      <c r="U326" s="391" t="s">
        <v>651</v>
      </c>
      <c r="V326" s="908" t="s">
        <v>156</v>
      </c>
      <c r="W326" s="149" t="s">
        <v>248</v>
      </c>
      <c r="X326" s="437">
        <v>6428.57</v>
      </c>
      <c r="Y326" s="102">
        <f t="shared" si="75"/>
        <v>771.4283999999999</v>
      </c>
      <c r="Z326" s="102">
        <f t="shared" si="76"/>
        <v>7199.9983999999995</v>
      </c>
      <c r="AA326" s="1098">
        <v>44146</v>
      </c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>
        <f>+X326</f>
        <v>6428.57</v>
      </c>
      <c r="AN326" s="103"/>
      <c r="AO326" s="19">
        <f t="shared" si="77"/>
        <v>6428.57</v>
      </c>
    </row>
    <row r="327" spans="1:41" s="1" customFormat="1" ht="54.75" customHeight="1" x14ac:dyDescent="0.25">
      <c r="A327" s="1258"/>
      <c r="B327" s="1555"/>
      <c r="C327" s="1310"/>
      <c r="D327" s="931" t="s">
        <v>659</v>
      </c>
      <c r="E327" s="902">
        <f>SUM(F327:Q327)</f>
        <v>199</v>
      </c>
      <c r="F327" s="930">
        <v>19</v>
      </c>
      <c r="G327" s="930">
        <v>23</v>
      </c>
      <c r="H327" s="930">
        <v>19</v>
      </c>
      <c r="I327" s="930">
        <v>10</v>
      </c>
      <c r="J327" s="930">
        <v>18</v>
      </c>
      <c r="K327" s="930">
        <v>23</v>
      </c>
      <c r="L327" s="930">
        <v>6</v>
      </c>
      <c r="M327" s="930">
        <v>11</v>
      </c>
      <c r="N327" s="930">
        <v>15</v>
      </c>
      <c r="O327" s="930">
        <v>18</v>
      </c>
      <c r="P327" s="930">
        <v>13</v>
      </c>
      <c r="Q327" s="930">
        <v>24</v>
      </c>
      <c r="R327" s="1681"/>
      <c r="S327" s="1493"/>
      <c r="T327" s="899" t="s">
        <v>662</v>
      </c>
      <c r="U327" s="391" t="s">
        <v>652</v>
      </c>
      <c r="V327" s="908" t="s">
        <v>156</v>
      </c>
      <c r="W327" s="149" t="s">
        <v>248</v>
      </c>
      <c r="X327" s="437">
        <v>9107.14</v>
      </c>
      <c r="Y327" s="102">
        <f t="shared" si="75"/>
        <v>1092.8567999999998</v>
      </c>
      <c r="Z327" s="102">
        <f t="shared" si="76"/>
        <v>10199.996799999999</v>
      </c>
      <c r="AA327" s="1098">
        <v>43901</v>
      </c>
      <c r="AB327" s="102"/>
      <c r="AC327" s="102"/>
      <c r="AD327" s="102"/>
      <c r="AE327" s="102">
        <f>+X327</f>
        <v>9107.14</v>
      </c>
      <c r="AF327" s="102"/>
      <c r="AG327" s="102"/>
      <c r="AH327" s="102"/>
      <c r="AI327" s="102"/>
      <c r="AJ327" s="102"/>
      <c r="AK327" s="102"/>
      <c r="AL327" s="102"/>
      <c r="AM327" s="102"/>
      <c r="AN327" s="103"/>
      <c r="AO327" s="19">
        <f t="shared" si="77"/>
        <v>9107.14</v>
      </c>
    </row>
    <row r="328" spans="1:41" s="1" customFormat="1" ht="50.25" customHeight="1" x14ac:dyDescent="0.25">
      <c r="A328" s="1258"/>
      <c r="B328" s="1652" t="s">
        <v>665</v>
      </c>
      <c r="C328" s="1310"/>
      <c r="D328" s="267" t="s">
        <v>666</v>
      </c>
      <c r="E328" s="215">
        <f t="shared" ref="E328:E336" si="78">SUM(F328:Q328)</f>
        <v>174.5</v>
      </c>
      <c r="F328" s="242">
        <v>20.333333333333332</v>
      </c>
      <c r="G328" s="242">
        <v>12.333333333333334</v>
      </c>
      <c r="H328" s="242">
        <v>15</v>
      </c>
      <c r="I328" s="242">
        <v>16.333333333333332</v>
      </c>
      <c r="J328" s="242">
        <v>13.333333333333334</v>
      </c>
      <c r="K328" s="242">
        <v>8.3333333333333339</v>
      </c>
      <c r="L328" s="242">
        <v>12.333333333333334</v>
      </c>
      <c r="M328" s="242">
        <v>16.5</v>
      </c>
      <c r="N328" s="242">
        <v>11</v>
      </c>
      <c r="O328" s="242">
        <v>26.5</v>
      </c>
      <c r="P328" s="242">
        <v>9</v>
      </c>
      <c r="Q328" s="242">
        <v>13.5</v>
      </c>
      <c r="R328" s="1681"/>
      <c r="S328" s="1316" t="s">
        <v>515</v>
      </c>
      <c r="T328" s="226" t="s">
        <v>668</v>
      </c>
      <c r="U328" s="391"/>
      <c r="V328" s="269"/>
      <c r="W328" s="102"/>
      <c r="X328" s="437"/>
      <c r="Y328" s="102"/>
      <c r="Z328" s="102"/>
      <c r="AA328" s="1140"/>
      <c r="AB328" s="102"/>
      <c r="AC328" s="102"/>
      <c r="AD328" s="270"/>
      <c r="AE328" s="271">
        <f>+X328</f>
        <v>0</v>
      </c>
      <c r="AF328" s="270"/>
      <c r="AG328" s="270"/>
      <c r="AH328" s="270"/>
      <c r="AI328" s="267"/>
      <c r="AJ328" s="267"/>
      <c r="AK328" s="267"/>
      <c r="AL328" s="267"/>
      <c r="AM328" s="267"/>
      <c r="AN328" s="267"/>
      <c r="AO328" s="19">
        <f>+AB328+AD328+AE328+AF328+AG328+AH328+AI328++AJ328+AK328+AL328+AM328+AN328</f>
        <v>0</v>
      </c>
    </row>
    <row r="329" spans="1:41" s="1" customFormat="1" ht="45" customHeight="1" x14ac:dyDescent="0.25">
      <c r="A329" s="1258"/>
      <c r="B329" s="1263"/>
      <c r="C329" s="1310"/>
      <c r="D329" s="272" t="s">
        <v>667</v>
      </c>
      <c r="E329" s="215">
        <f t="shared" si="78"/>
        <v>1149.3333333333333</v>
      </c>
      <c r="F329" s="242">
        <v>98.666666666666671</v>
      </c>
      <c r="G329" s="242">
        <v>84</v>
      </c>
      <c r="H329" s="242">
        <v>75.333333333333329</v>
      </c>
      <c r="I329" s="242">
        <v>109.33333333333333</v>
      </c>
      <c r="J329" s="242">
        <v>84.666666666666671</v>
      </c>
      <c r="K329" s="242">
        <v>105.66666666666667</v>
      </c>
      <c r="L329" s="242">
        <v>84.666666666666671</v>
      </c>
      <c r="M329" s="242">
        <v>122</v>
      </c>
      <c r="N329" s="242">
        <v>102</v>
      </c>
      <c r="O329" s="242">
        <v>111.5</v>
      </c>
      <c r="P329" s="242">
        <v>107.5</v>
      </c>
      <c r="Q329" s="242">
        <v>64</v>
      </c>
      <c r="R329" s="1681"/>
      <c r="S329" s="1317"/>
      <c r="T329" s="226" t="s">
        <v>669</v>
      </c>
      <c r="U329" s="391"/>
      <c r="V329" s="269"/>
      <c r="W329" s="102"/>
      <c r="X329" s="437"/>
      <c r="Y329" s="102"/>
      <c r="Z329" s="102"/>
      <c r="AA329" s="1140"/>
      <c r="AB329" s="102"/>
      <c r="AC329" s="102"/>
      <c r="AD329" s="270"/>
      <c r="AE329" s="270"/>
      <c r="AF329" s="270"/>
      <c r="AG329" s="270"/>
      <c r="AH329" s="270"/>
      <c r="AI329" s="267"/>
      <c r="AJ329" s="267"/>
      <c r="AK329" s="267"/>
      <c r="AL329" s="273">
        <f>+X329</f>
        <v>0</v>
      </c>
      <c r="AM329" s="267"/>
      <c r="AN329" s="267"/>
      <c r="AO329" s="19">
        <f t="shared" ref="AO329:AO334" si="79">+AB329+AD329+AE329+AF329+AG329+AH329+AI329++AJ329+AK329+AL329+AM329+AN329</f>
        <v>0</v>
      </c>
    </row>
    <row r="330" spans="1:41" s="1" customFormat="1" ht="57" customHeight="1" x14ac:dyDescent="0.25">
      <c r="A330" s="1258"/>
      <c r="B330" s="1263"/>
      <c r="C330" s="1310"/>
      <c r="D330" s="267" t="s">
        <v>670</v>
      </c>
      <c r="E330" s="215">
        <f t="shared" si="78"/>
        <v>23473.666666666668</v>
      </c>
      <c r="F330" s="242">
        <v>2491.6666666666665</v>
      </c>
      <c r="G330" s="242">
        <v>7015.666666666667</v>
      </c>
      <c r="H330" s="242">
        <v>4400.333333333333</v>
      </c>
      <c r="I330" s="242">
        <v>2494.3333333333335</v>
      </c>
      <c r="J330" s="242">
        <v>268.33333333333331</v>
      </c>
      <c r="K330" s="242">
        <v>153.66666666666666</v>
      </c>
      <c r="L330" s="242">
        <v>137.66666666666666</v>
      </c>
      <c r="M330" s="242">
        <v>1585</v>
      </c>
      <c r="N330" s="242">
        <v>206.5</v>
      </c>
      <c r="O330" s="242">
        <v>1094.5</v>
      </c>
      <c r="P330" s="242">
        <v>799</v>
      </c>
      <c r="Q330" s="242">
        <v>2827</v>
      </c>
      <c r="R330" s="1681"/>
      <c r="S330" s="1317"/>
      <c r="T330" s="226" t="s">
        <v>671</v>
      </c>
      <c r="U330" s="391"/>
      <c r="V330" s="908"/>
      <c r="W330" s="102"/>
      <c r="X330" s="437"/>
      <c r="Y330" s="102"/>
      <c r="Z330" s="102"/>
      <c r="AA330" s="1140"/>
      <c r="AB330" s="102"/>
      <c r="AC330" s="102"/>
      <c r="AD330" s="270"/>
      <c r="AE330" s="271">
        <f>+X330</f>
        <v>0</v>
      </c>
      <c r="AF330" s="270"/>
      <c r="AG330" s="270"/>
      <c r="AH330" s="270"/>
      <c r="AI330" s="267"/>
      <c r="AJ330" s="267"/>
      <c r="AK330" s="267"/>
      <c r="AL330" s="267"/>
      <c r="AM330" s="267"/>
      <c r="AN330" s="267"/>
      <c r="AO330" s="19">
        <f t="shared" si="79"/>
        <v>0</v>
      </c>
    </row>
    <row r="331" spans="1:41" ht="45" customHeight="1" x14ac:dyDescent="0.25">
      <c r="A331" s="1258"/>
      <c r="B331" s="1324"/>
      <c r="C331" s="1310"/>
      <c r="D331" s="219" t="s">
        <v>678</v>
      </c>
      <c r="E331" s="215">
        <f t="shared" si="78"/>
        <v>76.333333333333343</v>
      </c>
      <c r="F331" s="242">
        <v>0.5</v>
      </c>
      <c r="G331" s="242">
        <v>2.3333333333333335</v>
      </c>
      <c r="H331" s="242">
        <v>1</v>
      </c>
      <c r="I331" s="242">
        <v>2.3333333333333335</v>
      </c>
      <c r="J331" s="242">
        <v>22.666666666666668</v>
      </c>
      <c r="K331" s="242">
        <v>1</v>
      </c>
      <c r="L331" s="242">
        <v>2</v>
      </c>
      <c r="M331" s="242">
        <v>1</v>
      </c>
      <c r="N331" s="242">
        <v>3</v>
      </c>
      <c r="O331" s="242">
        <v>4</v>
      </c>
      <c r="P331" s="242">
        <v>33.5</v>
      </c>
      <c r="Q331" s="242">
        <v>3</v>
      </c>
      <c r="R331" s="1681"/>
      <c r="S331" s="1361"/>
      <c r="T331" s="226" t="s">
        <v>679</v>
      </c>
      <c r="U331" s="391"/>
      <c r="V331" s="889"/>
      <c r="W331" s="102"/>
      <c r="X331" s="437"/>
      <c r="Y331" s="102"/>
      <c r="Z331" s="102"/>
      <c r="AA331" s="1140"/>
      <c r="AB331" s="102"/>
      <c r="AC331" s="102"/>
      <c r="AD331" s="270"/>
      <c r="AE331" s="271">
        <f>+X331</f>
        <v>0</v>
      </c>
      <c r="AF331" s="270"/>
      <c r="AG331" s="270"/>
      <c r="AH331" s="270"/>
      <c r="AI331" s="267"/>
      <c r="AJ331" s="267"/>
      <c r="AK331" s="267"/>
      <c r="AL331" s="267"/>
      <c r="AM331" s="267"/>
      <c r="AN331" s="267"/>
      <c r="AO331" s="19">
        <f t="shared" si="79"/>
        <v>0</v>
      </c>
    </row>
    <row r="332" spans="1:41" s="1" customFormat="1" ht="60" customHeight="1" x14ac:dyDescent="0.25">
      <c r="A332" s="1258"/>
      <c r="B332" s="1263" t="s">
        <v>681</v>
      </c>
      <c r="C332" s="1310"/>
      <c r="D332" s="45" t="s">
        <v>682</v>
      </c>
      <c r="E332" s="222">
        <f t="shared" si="78"/>
        <v>816</v>
      </c>
      <c r="F332" s="221">
        <v>92</v>
      </c>
      <c r="G332" s="221">
        <v>83</v>
      </c>
      <c r="H332" s="221">
        <v>52</v>
      </c>
      <c r="I332" s="221">
        <v>93</v>
      </c>
      <c r="J332" s="221">
        <v>69</v>
      </c>
      <c r="K332" s="221">
        <v>67</v>
      </c>
      <c r="L332" s="221">
        <v>60</v>
      </c>
      <c r="M332" s="221">
        <v>60</v>
      </c>
      <c r="N332" s="221">
        <v>60</v>
      </c>
      <c r="O332" s="221">
        <v>60</v>
      </c>
      <c r="P332" s="221">
        <v>60</v>
      </c>
      <c r="Q332" s="221">
        <v>60</v>
      </c>
      <c r="R332" s="1681"/>
      <c r="S332" s="1653" t="s">
        <v>687</v>
      </c>
      <c r="T332" s="265" t="s">
        <v>683</v>
      </c>
      <c r="U332" s="265"/>
      <c r="V332" s="889"/>
      <c r="W332" s="266"/>
      <c r="X332" s="1086"/>
      <c r="Y332" s="102"/>
      <c r="Z332" s="102"/>
      <c r="AA332" s="1164"/>
      <c r="AB332" s="266"/>
      <c r="AC332" s="266"/>
      <c r="AD332" s="262">
        <f>+X332</f>
        <v>0</v>
      </c>
      <c r="AE332" s="258"/>
      <c r="AF332" s="258"/>
      <c r="AG332" s="258"/>
      <c r="AH332" s="258"/>
      <c r="AI332" s="243"/>
      <c r="AJ332" s="243"/>
      <c r="AK332" s="243"/>
      <c r="AL332" s="243"/>
      <c r="AM332" s="243"/>
      <c r="AN332" s="243"/>
      <c r="AO332" s="19">
        <f t="shared" si="79"/>
        <v>0</v>
      </c>
    </row>
    <row r="333" spans="1:41" s="1" customFormat="1" ht="83.25" customHeight="1" x14ac:dyDescent="0.25">
      <c r="A333" s="1258"/>
      <c r="B333" s="1263"/>
      <c r="C333" s="1310"/>
      <c r="D333" s="45" t="s">
        <v>684</v>
      </c>
      <c r="E333" s="222">
        <f t="shared" si="78"/>
        <v>24</v>
      </c>
      <c r="F333" s="247">
        <v>2</v>
      </c>
      <c r="G333" s="247">
        <v>2</v>
      </c>
      <c r="H333" s="247">
        <v>2</v>
      </c>
      <c r="I333" s="247">
        <v>2</v>
      </c>
      <c r="J333" s="247">
        <v>2</v>
      </c>
      <c r="K333" s="247">
        <v>2</v>
      </c>
      <c r="L333" s="247">
        <v>2</v>
      </c>
      <c r="M333" s="247">
        <v>2</v>
      </c>
      <c r="N333" s="247">
        <v>2</v>
      </c>
      <c r="O333" s="247">
        <v>2</v>
      </c>
      <c r="P333" s="247">
        <v>2</v>
      </c>
      <c r="Q333" s="247">
        <v>2</v>
      </c>
      <c r="R333" s="1681"/>
      <c r="S333" s="1654"/>
      <c r="T333" s="226" t="s">
        <v>686</v>
      </c>
      <c r="U333" s="391"/>
      <c r="V333" s="947"/>
      <c r="W333" s="904"/>
      <c r="X333" s="437"/>
      <c r="Y333" s="102"/>
      <c r="Z333" s="102"/>
      <c r="AA333" s="1140"/>
      <c r="AB333" s="102"/>
      <c r="AC333" s="102"/>
      <c r="AD333" s="259"/>
      <c r="AE333" s="261">
        <f>+X333</f>
        <v>0</v>
      </c>
      <c r="AF333" s="259"/>
      <c r="AG333" s="259"/>
      <c r="AH333" s="259"/>
      <c r="AI333" s="249"/>
      <c r="AJ333" s="249"/>
      <c r="AK333" s="249"/>
      <c r="AL333" s="249"/>
      <c r="AM333" s="249"/>
      <c r="AN333" s="249"/>
      <c r="AO333" s="19">
        <f t="shared" si="79"/>
        <v>0</v>
      </c>
    </row>
    <row r="334" spans="1:41" s="232" customFormat="1" ht="72" customHeight="1" x14ac:dyDescent="0.25">
      <c r="A334" s="1258"/>
      <c r="B334" s="1655" t="s">
        <v>689</v>
      </c>
      <c r="C334" s="1310"/>
      <c r="D334" s="276" t="s">
        <v>690</v>
      </c>
      <c r="E334" s="215">
        <f t="shared" si="78"/>
        <v>144</v>
      </c>
      <c r="F334" s="275">
        <v>12</v>
      </c>
      <c r="G334" s="275">
        <v>12</v>
      </c>
      <c r="H334" s="275">
        <v>12</v>
      </c>
      <c r="I334" s="275">
        <v>12</v>
      </c>
      <c r="J334" s="275">
        <v>12</v>
      </c>
      <c r="K334" s="275">
        <v>12</v>
      </c>
      <c r="L334" s="275">
        <v>12</v>
      </c>
      <c r="M334" s="275">
        <v>12</v>
      </c>
      <c r="N334" s="275">
        <v>12</v>
      </c>
      <c r="O334" s="275">
        <v>12</v>
      </c>
      <c r="P334" s="275">
        <v>12</v>
      </c>
      <c r="Q334" s="275">
        <v>12</v>
      </c>
      <c r="R334" s="1681"/>
      <c r="S334" s="1657" t="s">
        <v>692</v>
      </c>
      <c r="T334" s="226" t="s">
        <v>694</v>
      </c>
      <c r="U334" s="1473" t="s">
        <v>716</v>
      </c>
      <c r="V334" s="1520" t="s">
        <v>47</v>
      </c>
      <c r="W334" s="1520" t="s">
        <v>48</v>
      </c>
      <c r="X334" s="1902">
        <v>500000</v>
      </c>
      <c r="Y334" s="1710">
        <f>+X334*0.12</f>
        <v>60000</v>
      </c>
      <c r="Z334" s="1710">
        <f>+X334+Y334</f>
        <v>560000</v>
      </c>
      <c r="AA334" s="1719" t="s">
        <v>734</v>
      </c>
      <c r="AB334" s="1542"/>
      <c r="AC334" s="1542"/>
      <c r="AD334" s="1542"/>
      <c r="AE334" s="1542"/>
      <c r="AF334" s="1542">
        <f>+X334</f>
        <v>500000</v>
      </c>
      <c r="AG334" s="1542"/>
      <c r="AH334" s="1542"/>
      <c r="AI334" s="1542"/>
      <c r="AJ334" s="1542"/>
      <c r="AK334" s="1542"/>
      <c r="AL334" s="1542"/>
      <c r="AM334" s="1542"/>
      <c r="AN334" s="1542"/>
      <c r="AO334" s="1629">
        <f t="shared" si="79"/>
        <v>500000</v>
      </c>
    </row>
    <row r="335" spans="1:41" s="232" customFormat="1" ht="73.5" customHeight="1" x14ac:dyDescent="0.25">
      <c r="A335" s="1258"/>
      <c r="B335" s="1656"/>
      <c r="C335" s="1310"/>
      <c r="D335" s="276" t="s">
        <v>690</v>
      </c>
      <c r="E335" s="215">
        <f t="shared" si="78"/>
        <v>12</v>
      </c>
      <c r="F335" s="247">
        <v>1</v>
      </c>
      <c r="G335" s="247">
        <v>1</v>
      </c>
      <c r="H335" s="247">
        <v>1</v>
      </c>
      <c r="I335" s="247">
        <v>1</v>
      </c>
      <c r="J335" s="247">
        <v>1</v>
      </c>
      <c r="K335" s="247">
        <v>1</v>
      </c>
      <c r="L335" s="247">
        <v>1</v>
      </c>
      <c r="M335" s="247">
        <v>1</v>
      </c>
      <c r="N335" s="247">
        <v>1</v>
      </c>
      <c r="O335" s="247">
        <v>1</v>
      </c>
      <c r="P335" s="247">
        <v>1</v>
      </c>
      <c r="Q335" s="247">
        <v>1</v>
      </c>
      <c r="R335" s="1681"/>
      <c r="S335" s="1658"/>
      <c r="T335" s="226" t="s">
        <v>694</v>
      </c>
      <c r="U335" s="1672"/>
      <c r="V335" s="1494"/>
      <c r="W335" s="1494"/>
      <c r="X335" s="1903"/>
      <c r="Y335" s="1710"/>
      <c r="Z335" s="1710"/>
      <c r="AA335" s="1719"/>
      <c r="AB335" s="1542"/>
      <c r="AC335" s="1542"/>
      <c r="AD335" s="1542"/>
      <c r="AE335" s="1542"/>
      <c r="AF335" s="1542"/>
      <c r="AG335" s="1542"/>
      <c r="AH335" s="1542"/>
      <c r="AI335" s="1542"/>
      <c r="AJ335" s="1542"/>
      <c r="AK335" s="1542"/>
      <c r="AL335" s="1542"/>
      <c r="AM335" s="1542"/>
      <c r="AN335" s="1542"/>
      <c r="AO335" s="1458"/>
    </row>
    <row r="336" spans="1:41" s="232" customFormat="1" ht="87" customHeight="1" x14ac:dyDescent="0.25">
      <c r="A336" s="1258"/>
      <c r="B336" s="1656"/>
      <c r="C336" s="1310"/>
      <c r="D336" s="396" t="s">
        <v>691</v>
      </c>
      <c r="E336" s="390">
        <f t="shared" si="78"/>
        <v>300</v>
      </c>
      <c r="F336" s="397">
        <v>25</v>
      </c>
      <c r="G336" s="397">
        <v>25</v>
      </c>
      <c r="H336" s="397">
        <v>25</v>
      </c>
      <c r="I336" s="397">
        <v>25</v>
      </c>
      <c r="J336" s="397">
        <v>25</v>
      </c>
      <c r="K336" s="397">
        <v>25</v>
      </c>
      <c r="L336" s="397">
        <v>25</v>
      </c>
      <c r="M336" s="397">
        <v>25</v>
      </c>
      <c r="N336" s="397">
        <v>25</v>
      </c>
      <c r="O336" s="397">
        <v>25</v>
      </c>
      <c r="P336" s="397">
        <v>25</v>
      </c>
      <c r="Q336" s="397">
        <v>25</v>
      </c>
      <c r="R336" s="1681"/>
      <c r="S336" s="1658"/>
      <c r="T336" s="151" t="s">
        <v>693</v>
      </c>
      <c r="U336" s="1672"/>
      <c r="V336" s="1494"/>
      <c r="W336" s="1494"/>
      <c r="X336" s="1903"/>
      <c r="Y336" s="1710"/>
      <c r="Z336" s="1710"/>
      <c r="AA336" s="1719"/>
      <c r="AB336" s="1542"/>
      <c r="AC336" s="1542"/>
      <c r="AD336" s="1542"/>
      <c r="AE336" s="1542"/>
      <c r="AF336" s="1542"/>
      <c r="AG336" s="1542"/>
      <c r="AH336" s="1542"/>
      <c r="AI336" s="1542"/>
      <c r="AJ336" s="1542"/>
      <c r="AK336" s="1542"/>
      <c r="AL336" s="1542"/>
      <c r="AM336" s="1542"/>
      <c r="AN336" s="1542"/>
      <c r="AO336" s="1458"/>
    </row>
    <row r="337" spans="1:41" ht="45.75" customHeight="1" x14ac:dyDescent="0.25">
      <c r="A337" s="1258"/>
      <c r="B337" s="1666" t="s">
        <v>712</v>
      </c>
      <c r="C337" s="1667"/>
      <c r="D337" s="1667"/>
      <c r="E337" s="1667"/>
      <c r="F337" s="1667"/>
      <c r="G337" s="1667"/>
      <c r="H337" s="1667"/>
      <c r="I337" s="1667"/>
      <c r="J337" s="1667"/>
      <c r="K337" s="1667"/>
      <c r="L337" s="1667"/>
      <c r="M337" s="1667"/>
      <c r="N337" s="1667"/>
      <c r="O337" s="1667"/>
      <c r="P337" s="1667"/>
      <c r="Q337" s="1667"/>
      <c r="R337" s="1667"/>
      <c r="S337" s="1667"/>
      <c r="T337" s="1667"/>
      <c r="U337" s="1667"/>
      <c r="V337" s="1667"/>
      <c r="W337" s="1668"/>
      <c r="X337" s="399">
        <v>4577861.54</v>
      </c>
      <c r="Y337" s="439"/>
      <c r="Z337" s="439"/>
      <c r="AA337" s="1165"/>
      <c r="AB337" s="400"/>
      <c r="AC337" s="400"/>
      <c r="AD337" s="400"/>
      <c r="AE337" s="400"/>
      <c r="AF337" s="400"/>
      <c r="AG337" s="400"/>
      <c r="AH337" s="400"/>
      <c r="AI337" s="400"/>
      <c r="AJ337" s="400"/>
      <c r="AK337" s="400"/>
      <c r="AL337" s="400"/>
      <c r="AM337" s="400"/>
      <c r="AN337" s="400"/>
      <c r="AO337" s="400"/>
    </row>
    <row r="338" spans="1:41" s="1" customFormat="1" ht="45.75" customHeight="1" x14ac:dyDescent="0.25">
      <c r="A338" s="1258"/>
      <c r="B338" s="1669" t="s">
        <v>30</v>
      </c>
      <c r="C338" s="1670"/>
      <c r="D338" s="1670"/>
      <c r="E338" s="1670"/>
      <c r="F338" s="1670"/>
      <c r="G338" s="1670"/>
      <c r="H338" s="1670"/>
      <c r="I338" s="1670"/>
      <c r="J338" s="1670"/>
      <c r="K338" s="1670"/>
      <c r="L338" s="1670"/>
      <c r="M338" s="1670"/>
      <c r="N338" s="1670"/>
      <c r="O338" s="1670"/>
      <c r="P338" s="1670"/>
      <c r="Q338" s="1670"/>
      <c r="R338" s="1670"/>
      <c r="S338" s="1670"/>
      <c r="T338" s="1670"/>
      <c r="U338" s="1670"/>
      <c r="V338" s="1670"/>
      <c r="W338" s="1671"/>
      <c r="X338" s="948">
        <f>+X337+X35</f>
        <v>6705493.5499999998</v>
      </c>
      <c r="Y338" s="379"/>
      <c r="Z338" s="379"/>
      <c r="AA338" s="1117"/>
      <c r="AB338" s="102"/>
      <c r="AC338" s="102"/>
      <c r="AD338" s="259"/>
      <c r="AE338" s="259"/>
      <c r="AF338" s="259"/>
      <c r="AG338" s="259"/>
      <c r="AH338" s="259"/>
      <c r="AI338" s="249"/>
      <c r="AJ338" s="249"/>
      <c r="AK338" s="249"/>
      <c r="AL338" s="249"/>
      <c r="AM338" s="249"/>
      <c r="AN338" s="249"/>
    </row>
    <row r="339" spans="1:41" ht="15.75" x14ac:dyDescent="0.25">
      <c r="B339" s="255"/>
      <c r="D339" s="249"/>
      <c r="E339" s="251"/>
      <c r="F339" s="251"/>
      <c r="G339" s="251"/>
      <c r="H339" s="251"/>
      <c r="I339" s="251"/>
      <c r="J339" s="251"/>
      <c r="K339" s="251"/>
      <c r="L339" s="251"/>
      <c r="M339" s="251"/>
      <c r="N339" s="251"/>
      <c r="O339" s="251"/>
      <c r="P339" s="251"/>
      <c r="Q339" s="251"/>
      <c r="R339" s="245"/>
      <c r="S339" s="246"/>
      <c r="T339" s="246"/>
      <c r="U339" s="246"/>
      <c r="V339" s="246"/>
      <c r="W339" s="252"/>
      <c r="X339" s="384"/>
      <c r="Y339" s="384"/>
      <c r="Z339" s="384"/>
      <c r="AA339" s="1166"/>
      <c r="AB339" s="249"/>
      <c r="AC339" s="249"/>
      <c r="AD339" s="248"/>
      <c r="AE339" s="248"/>
      <c r="AF339" s="248"/>
      <c r="AG339" s="248"/>
      <c r="AH339" s="248"/>
      <c r="AI339" s="249"/>
      <c r="AJ339" s="249"/>
      <c r="AK339" s="249"/>
      <c r="AL339" s="249"/>
      <c r="AM339" s="249"/>
      <c r="AN339" s="249"/>
    </row>
    <row r="340" spans="1:41" ht="15.75" x14ac:dyDescent="0.25">
      <c r="B340" s="255"/>
      <c r="D340" s="249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  <c r="P340" s="251"/>
      <c r="Q340" s="251"/>
      <c r="R340" s="245"/>
      <c r="S340" s="246"/>
      <c r="T340" s="246"/>
      <c r="U340" s="246"/>
      <c r="V340" s="246"/>
      <c r="W340" s="252"/>
      <c r="X340" s="385"/>
      <c r="Y340" s="385"/>
      <c r="Z340" s="385"/>
      <c r="AA340" s="1167"/>
      <c r="AB340" s="249"/>
      <c r="AC340" s="249"/>
      <c r="AD340" s="248"/>
      <c r="AE340" s="248"/>
      <c r="AF340" s="248"/>
      <c r="AG340" s="248"/>
      <c r="AH340" s="248"/>
      <c r="AI340" s="249"/>
      <c r="AJ340" s="249"/>
      <c r="AK340" s="249"/>
      <c r="AL340" s="249"/>
      <c r="AM340" s="249"/>
      <c r="AN340" s="249"/>
    </row>
    <row r="341" spans="1:41" ht="15.75" x14ac:dyDescent="0.25">
      <c r="B341" s="255"/>
      <c r="D341" s="249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251"/>
      <c r="Q341" s="251"/>
      <c r="R341" s="245"/>
      <c r="S341" s="246"/>
      <c r="T341" s="246"/>
      <c r="U341" s="246"/>
      <c r="V341" s="246"/>
      <c r="W341" s="252"/>
      <c r="X341" s="976"/>
      <c r="Y341" s="249"/>
      <c r="Z341" s="249"/>
      <c r="AA341" s="1168"/>
      <c r="AB341" s="249"/>
      <c r="AC341" s="249"/>
      <c r="AD341" s="248"/>
      <c r="AE341" s="248"/>
      <c r="AF341" s="248"/>
      <c r="AG341" s="248"/>
      <c r="AH341" s="248"/>
      <c r="AI341" s="249"/>
      <c r="AJ341" s="249"/>
      <c r="AK341" s="249"/>
      <c r="AL341" s="249"/>
      <c r="AM341" s="249"/>
      <c r="AN341" s="249"/>
    </row>
    <row r="342" spans="1:41" ht="15.75" x14ac:dyDescent="0.25">
      <c r="B342" s="255"/>
      <c r="D342" s="249"/>
      <c r="E342" s="251"/>
      <c r="F342" s="251"/>
      <c r="G342" s="251"/>
      <c r="H342" s="251"/>
      <c r="I342" s="251"/>
      <c r="J342" s="251"/>
      <c r="K342" s="251"/>
      <c r="L342" s="251"/>
      <c r="M342" s="251"/>
      <c r="N342" s="251"/>
      <c r="O342" s="251"/>
      <c r="P342" s="251"/>
      <c r="Q342" s="251"/>
      <c r="R342" s="245"/>
      <c r="S342" s="246"/>
      <c r="T342" s="246"/>
      <c r="U342" s="246"/>
      <c r="V342" s="246"/>
      <c r="W342" s="252"/>
      <c r="X342" s="385"/>
      <c r="Y342" s="385"/>
      <c r="Z342" s="385"/>
      <c r="AA342" s="1167"/>
      <c r="AB342" s="249"/>
      <c r="AC342" s="249"/>
      <c r="AD342" s="248"/>
      <c r="AE342" s="248"/>
      <c r="AF342" s="248"/>
      <c r="AG342" s="248"/>
      <c r="AH342" s="248"/>
      <c r="AI342" s="249"/>
      <c r="AJ342" s="249"/>
      <c r="AK342" s="249"/>
      <c r="AL342" s="249"/>
      <c r="AM342" s="249"/>
      <c r="AN342" s="249"/>
    </row>
    <row r="343" spans="1:41" ht="15.75" x14ac:dyDescent="0.25">
      <c r="B343" s="255"/>
      <c r="D343" s="249"/>
      <c r="E343" s="251"/>
      <c r="F343" s="251"/>
      <c r="G343" s="251"/>
      <c r="H343" s="251"/>
      <c r="I343" s="251"/>
      <c r="J343" s="251"/>
      <c r="K343" s="251"/>
      <c r="L343" s="251"/>
      <c r="M343" s="251"/>
      <c r="N343" s="251"/>
      <c r="O343" s="251"/>
      <c r="P343" s="251"/>
      <c r="Q343" s="251"/>
      <c r="R343" s="245"/>
      <c r="S343" s="246"/>
      <c r="T343" s="246"/>
      <c r="U343" s="246"/>
      <c r="V343" s="246"/>
      <c r="W343" s="252"/>
      <c r="X343" s="385"/>
      <c r="Y343" s="385"/>
      <c r="Z343" s="385"/>
      <c r="AA343" s="1167"/>
      <c r="AB343" s="249"/>
      <c r="AC343" s="249"/>
      <c r="AD343" s="248"/>
      <c r="AE343" s="248"/>
      <c r="AF343" s="248"/>
      <c r="AG343" s="248"/>
      <c r="AH343" s="248"/>
      <c r="AI343" s="249"/>
      <c r="AJ343" s="249"/>
      <c r="AK343" s="249"/>
      <c r="AL343" s="249"/>
      <c r="AM343" s="249"/>
      <c r="AN343" s="249"/>
    </row>
    <row r="344" spans="1:41" ht="15.75" x14ac:dyDescent="0.25">
      <c r="B344" s="255"/>
      <c r="D344" s="253"/>
      <c r="E344" s="254"/>
      <c r="F344" s="254"/>
      <c r="G344" s="254"/>
      <c r="H344" s="254"/>
      <c r="I344" s="254"/>
      <c r="J344" s="254"/>
      <c r="K344" s="254"/>
      <c r="L344" s="254"/>
      <c r="M344" s="254"/>
      <c r="N344" s="254"/>
      <c r="O344" s="254"/>
      <c r="P344" s="254"/>
      <c r="Q344" s="254"/>
      <c r="R344" s="255"/>
      <c r="S344" s="256"/>
      <c r="T344" s="256"/>
      <c r="U344" s="246"/>
      <c r="V344" s="246"/>
      <c r="W344" s="252"/>
      <c r="X344" s="249"/>
      <c r="Y344" s="249"/>
      <c r="Z344" s="249"/>
      <c r="AA344" s="1168"/>
      <c r="AB344" s="249"/>
      <c r="AC344" s="249"/>
      <c r="AD344" s="248"/>
      <c r="AE344" s="248"/>
      <c r="AF344" s="248"/>
      <c r="AG344" s="248"/>
      <c r="AH344" s="248"/>
      <c r="AI344" s="249"/>
      <c r="AJ344" s="249"/>
      <c r="AK344" s="249"/>
      <c r="AL344" s="249"/>
      <c r="AM344" s="249"/>
      <c r="AN344" s="249"/>
    </row>
    <row r="345" spans="1:41" ht="15.75" x14ac:dyDescent="0.25">
      <c r="B345" s="255"/>
      <c r="D345" s="253"/>
      <c r="E345" s="254"/>
      <c r="F345" s="254"/>
      <c r="G345" s="254"/>
      <c r="H345" s="254"/>
      <c r="I345" s="254"/>
      <c r="J345" s="254"/>
      <c r="K345" s="254"/>
      <c r="L345" s="254"/>
      <c r="M345" s="254"/>
      <c r="N345" s="254"/>
      <c r="O345" s="254"/>
      <c r="P345" s="254"/>
      <c r="Q345" s="254"/>
      <c r="R345" s="255"/>
      <c r="S345" s="256"/>
      <c r="T345" s="256"/>
      <c r="U345" s="246"/>
      <c r="V345" s="246"/>
      <c r="W345" s="252"/>
      <c r="X345" s="249"/>
      <c r="Y345" s="249"/>
      <c r="Z345" s="249"/>
      <c r="AA345" s="1168"/>
      <c r="AB345" s="249"/>
      <c r="AC345" s="249"/>
      <c r="AD345" s="248"/>
      <c r="AE345" s="248"/>
      <c r="AF345" s="248"/>
      <c r="AG345" s="248"/>
      <c r="AH345" s="248"/>
      <c r="AI345" s="249"/>
      <c r="AJ345" s="249"/>
      <c r="AK345" s="249"/>
      <c r="AL345" s="249"/>
      <c r="AM345" s="249"/>
      <c r="AN345" s="249"/>
    </row>
    <row r="346" spans="1:41" ht="15.75" x14ac:dyDescent="0.25">
      <c r="B346" s="255"/>
      <c r="D346" s="253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5"/>
      <c r="S346" s="256"/>
      <c r="T346" s="256"/>
      <c r="U346" s="246"/>
      <c r="V346" s="246"/>
      <c r="W346" s="252"/>
      <c r="X346" s="976"/>
      <c r="Y346" s="249"/>
      <c r="Z346" s="249"/>
      <c r="AA346" s="1168"/>
      <c r="AB346" s="249"/>
      <c r="AC346" s="249"/>
      <c r="AD346" s="248"/>
      <c r="AE346" s="248"/>
      <c r="AF346" s="248"/>
      <c r="AG346" s="248"/>
      <c r="AH346" s="248"/>
      <c r="AI346" s="249"/>
      <c r="AJ346" s="249"/>
      <c r="AK346" s="249"/>
      <c r="AL346" s="249"/>
      <c r="AM346" s="249"/>
      <c r="AN346" s="249"/>
    </row>
    <row r="347" spans="1:41" ht="15.75" x14ac:dyDescent="0.25">
      <c r="B347" s="255"/>
      <c r="D347" s="253"/>
      <c r="E347" s="254"/>
      <c r="F347" s="254"/>
      <c r="G347" s="254"/>
      <c r="H347" s="254"/>
      <c r="I347" s="254"/>
      <c r="J347" s="254"/>
      <c r="K347" s="254"/>
      <c r="L347" s="254"/>
      <c r="M347" s="254"/>
      <c r="N347" s="254"/>
      <c r="O347" s="254"/>
      <c r="P347" s="254"/>
      <c r="Q347" s="254"/>
      <c r="R347" s="255"/>
      <c r="S347" s="256"/>
      <c r="T347" s="256"/>
      <c r="U347" s="246"/>
      <c r="V347" s="246"/>
      <c r="W347" s="252"/>
      <c r="X347" s="249"/>
      <c r="Y347" s="249"/>
      <c r="Z347" s="249"/>
      <c r="AA347" s="1168"/>
      <c r="AB347" s="249"/>
      <c r="AC347" s="249"/>
      <c r="AD347" s="248"/>
      <c r="AE347" s="248"/>
      <c r="AF347" s="248"/>
      <c r="AG347" s="248"/>
      <c r="AH347" s="248"/>
      <c r="AI347" s="249"/>
      <c r="AJ347" s="249"/>
      <c r="AK347" s="249"/>
      <c r="AL347" s="249"/>
      <c r="AM347" s="249"/>
      <c r="AN347" s="249"/>
    </row>
    <row r="348" spans="1:41" ht="15.75" x14ac:dyDescent="0.25">
      <c r="B348" s="255"/>
      <c r="D348" s="253"/>
      <c r="E348" s="254"/>
      <c r="F348" s="254"/>
      <c r="G348" s="254"/>
      <c r="H348" s="254"/>
      <c r="I348" s="254"/>
      <c r="J348" s="254"/>
      <c r="K348" s="254"/>
      <c r="L348" s="254"/>
      <c r="M348" s="254"/>
      <c r="N348" s="254"/>
      <c r="O348" s="254"/>
      <c r="P348" s="254"/>
      <c r="Q348" s="254"/>
      <c r="R348" s="255"/>
      <c r="S348" s="256"/>
      <c r="T348" s="256"/>
      <c r="U348" s="246"/>
      <c r="V348" s="246"/>
      <c r="W348" s="252"/>
      <c r="X348" s="249"/>
      <c r="Y348" s="249"/>
      <c r="Z348" s="249"/>
      <c r="AA348" s="1168"/>
      <c r="AB348" s="249"/>
      <c r="AC348" s="249"/>
      <c r="AD348" s="248"/>
      <c r="AE348" s="248"/>
      <c r="AF348" s="248"/>
      <c r="AG348" s="248"/>
      <c r="AH348" s="248"/>
      <c r="AI348" s="249"/>
      <c r="AJ348" s="249"/>
      <c r="AK348" s="249"/>
      <c r="AL348" s="249"/>
      <c r="AM348" s="249"/>
      <c r="AN348" s="249"/>
    </row>
    <row r="349" spans="1:41" ht="15.75" x14ac:dyDescent="0.25">
      <c r="B349" s="255"/>
      <c r="D349" s="253"/>
      <c r="E349" s="254"/>
      <c r="F349" s="254"/>
      <c r="G349" s="254"/>
      <c r="H349" s="254"/>
      <c r="I349" s="254"/>
      <c r="J349" s="254"/>
      <c r="K349" s="254"/>
      <c r="L349" s="254"/>
      <c r="M349" s="254"/>
      <c r="N349" s="254"/>
      <c r="O349" s="254"/>
      <c r="P349" s="254"/>
      <c r="Q349" s="254"/>
      <c r="R349" s="255"/>
      <c r="S349" s="256"/>
      <c r="T349" s="256"/>
      <c r="U349" s="246"/>
      <c r="V349" s="246"/>
      <c r="W349" s="252"/>
      <c r="X349" s="249"/>
      <c r="Y349" s="249"/>
      <c r="Z349" s="249"/>
      <c r="AA349" s="1168"/>
      <c r="AB349" s="249"/>
      <c r="AC349" s="249"/>
      <c r="AD349" s="248"/>
      <c r="AE349" s="248"/>
      <c r="AF349" s="248"/>
      <c r="AG349" s="248"/>
      <c r="AH349" s="248"/>
      <c r="AI349" s="249"/>
      <c r="AJ349" s="249"/>
      <c r="AK349" s="249"/>
      <c r="AL349" s="249"/>
      <c r="AM349" s="249"/>
      <c r="AN349" s="249"/>
    </row>
    <row r="350" spans="1:41" ht="15.75" x14ac:dyDescent="0.25">
      <c r="D350" s="253"/>
      <c r="E350" s="254"/>
      <c r="F350" s="254"/>
      <c r="G350" s="254"/>
      <c r="H350" s="254"/>
      <c r="I350" s="254"/>
      <c r="J350" s="254"/>
      <c r="K350" s="254"/>
      <c r="L350" s="254"/>
      <c r="M350" s="254"/>
      <c r="N350" s="254"/>
      <c r="O350" s="254"/>
      <c r="P350" s="254"/>
      <c r="Q350" s="254"/>
      <c r="R350" s="255"/>
      <c r="S350" s="256"/>
      <c r="T350" s="256"/>
      <c r="U350" s="246"/>
      <c r="V350" s="246"/>
      <c r="W350" s="252"/>
      <c r="X350" s="249"/>
      <c r="Y350" s="249"/>
      <c r="Z350" s="249"/>
      <c r="AA350" s="1168"/>
      <c r="AB350" s="249"/>
      <c r="AC350" s="249"/>
      <c r="AD350" s="248"/>
      <c r="AE350" s="248"/>
      <c r="AF350" s="248"/>
      <c r="AG350" s="248"/>
      <c r="AH350" s="248"/>
      <c r="AI350" s="249"/>
      <c r="AJ350" s="249"/>
      <c r="AK350" s="249"/>
      <c r="AL350" s="249"/>
      <c r="AM350" s="249"/>
      <c r="AN350" s="249"/>
    </row>
    <row r="351" spans="1:41" ht="15.75" x14ac:dyDescent="0.25">
      <c r="D351" s="253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5"/>
      <c r="S351" s="256"/>
      <c r="T351" s="256"/>
      <c r="U351" s="246"/>
      <c r="V351" s="246"/>
      <c r="W351" s="252"/>
      <c r="X351" s="249"/>
      <c r="Y351" s="249"/>
      <c r="Z351" s="249"/>
      <c r="AA351" s="1168"/>
      <c r="AB351" s="249"/>
      <c r="AC351" s="249"/>
      <c r="AD351" s="248"/>
      <c r="AE351" s="248"/>
      <c r="AF351" s="248"/>
      <c r="AG351" s="248"/>
      <c r="AH351" s="248"/>
      <c r="AI351" s="249"/>
      <c r="AJ351" s="249"/>
      <c r="AK351" s="249"/>
      <c r="AL351" s="249"/>
      <c r="AM351" s="249"/>
      <c r="AN351" s="249"/>
    </row>
    <row r="352" spans="1:41" ht="15.75" x14ac:dyDescent="0.25">
      <c r="D352" s="253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5"/>
      <c r="S352" s="256"/>
      <c r="T352" s="256"/>
      <c r="U352" s="246"/>
      <c r="V352" s="246"/>
      <c r="W352" s="252"/>
      <c r="X352" s="249"/>
      <c r="Y352" s="249"/>
      <c r="Z352" s="249"/>
      <c r="AA352" s="1168"/>
      <c r="AB352" s="249"/>
      <c r="AC352" s="249"/>
      <c r="AD352" s="248"/>
      <c r="AE352" s="248"/>
      <c r="AF352" s="248"/>
      <c r="AG352" s="248"/>
      <c r="AH352" s="248"/>
      <c r="AI352" s="249"/>
      <c r="AJ352" s="249"/>
      <c r="AK352" s="249"/>
      <c r="AL352" s="249"/>
      <c r="AM352" s="249"/>
      <c r="AN352" s="249"/>
    </row>
    <row r="353" spans="4:40" ht="15.75" x14ac:dyDescent="0.25">
      <c r="D353" s="253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5"/>
      <c r="S353" s="256"/>
      <c r="T353" s="256"/>
      <c r="U353" s="246"/>
      <c r="V353" s="246"/>
      <c r="W353" s="252"/>
      <c r="X353" s="249"/>
      <c r="Y353" s="249"/>
      <c r="Z353" s="249"/>
      <c r="AA353" s="1168"/>
      <c r="AB353" s="249"/>
      <c r="AC353" s="249"/>
      <c r="AD353" s="248"/>
      <c r="AE353" s="248"/>
      <c r="AF353" s="248"/>
      <c r="AG353" s="248"/>
      <c r="AH353" s="248"/>
      <c r="AI353" s="249"/>
      <c r="AJ353" s="249"/>
      <c r="AK353" s="249"/>
      <c r="AL353" s="249"/>
      <c r="AM353" s="249"/>
      <c r="AN353" s="249"/>
    </row>
    <row r="354" spans="4:40" ht="15.75" x14ac:dyDescent="0.25">
      <c r="D354" s="253"/>
      <c r="E354" s="254"/>
      <c r="F354" s="254"/>
      <c r="G354" s="254"/>
      <c r="H354" s="254"/>
      <c r="I354" s="254"/>
      <c r="J354" s="254"/>
      <c r="K354" s="254"/>
      <c r="L354" s="254"/>
      <c r="M354" s="254"/>
      <c r="N354" s="254"/>
      <c r="O354" s="254"/>
      <c r="P354" s="254"/>
      <c r="Q354" s="254"/>
      <c r="R354" s="255"/>
      <c r="S354" s="256"/>
      <c r="T354" s="256"/>
      <c r="U354" s="246"/>
      <c r="V354" s="246"/>
      <c r="W354" s="252"/>
      <c r="X354" s="249"/>
      <c r="Y354" s="249"/>
      <c r="Z354" s="249"/>
      <c r="AA354" s="1168"/>
      <c r="AB354" s="249"/>
      <c r="AC354" s="249"/>
      <c r="AD354" s="248"/>
      <c r="AE354" s="248"/>
      <c r="AF354" s="248"/>
      <c r="AG354" s="248"/>
      <c r="AH354" s="248"/>
      <c r="AI354" s="249"/>
      <c r="AJ354" s="249"/>
      <c r="AK354" s="249"/>
      <c r="AL354" s="249"/>
      <c r="AM354" s="249"/>
      <c r="AN354" s="249"/>
    </row>
    <row r="355" spans="4:40" ht="15.75" x14ac:dyDescent="0.25">
      <c r="D355" s="253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5"/>
      <c r="S355" s="256"/>
      <c r="T355" s="256"/>
      <c r="U355" s="246"/>
      <c r="V355" s="246"/>
      <c r="W355" s="252"/>
      <c r="X355" s="249"/>
      <c r="Y355" s="249"/>
      <c r="Z355" s="249"/>
      <c r="AA355" s="1168"/>
      <c r="AB355" s="249"/>
      <c r="AC355" s="249"/>
      <c r="AD355" s="248"/>
      <c r="AE355" s="248"/>
      <c r="AF355" s="248"/>
      <c r="AG355" s="248"/>
      <c r="AH355" s="248"/>
      <c r="AI355" s="249"/>
      <c r="AJ355" s="249"/>
      <c r="AK355" s="249"/>
      <c r="AL355" s="249"/>
      <c r="AM355" s="249"/>
      <c r="AN355" s="249"/>
    </row>
    <row r="356" spans="4:40" ht="15.75" x14ac:dyDescent="0.25">
      <c r="D356" s="253"/>
      <c r="E356" s="254"/>
      <c r="F356" s="254"/>
      <c r="G356" s="254"/>
      <c r="H356" s="254"/>
      <c r="I356" s="254"/>
      <c r="J356" s="254"/>
      <c r="K356" s="254"/>
      <c r="L356" s="254"/>
      <c r="M356" s="254"/>
      <c r="N356" s="254"/>
      <c r="O356" s="254"/>
      <c r="P356" s="254"/>
      <c r="Q356" s="254"/>
      <c r="R356" s="255"/>
      <c r="S356" s="256"/>
      <c r="T356" s="256"/>
      <c r="U356" s="246"/>
      <c r="V356" s="246"/>
      <c r="W356" s="252"/>
      <c r="X356" s="249"/>
      <c r="Y356" s="249"/>
      <c r="Z356" s="249"/>
      <c r="AA356" s="1168"/>
      <c r="AB356" s="249"/>
      <c r="AC356" s="249"/>
      <c r="AD356" s="248"/>
      <c r="AE356" s="248"/>
      <c r="AF356" s="248"/>
      <c r="AG356" s="248"/>
      <c r="AH356" s="248"/>
      <c r="AI356" s="249"/>
      <c r="AJ356" s="249"/>
      <c r="AK356" s="249"/>
      <c r="AL356" s="249"/>
      <c r="AM356" s="249"/>
      <c r="AN356" s="249"/>
    </row>
    <row r="357" spans="4:40" ht="15.75" x14ac:dyDescent="0.25">
      <c r="D357" s="253"/>
      <c r="E357" s="254"/>
      <c r="F357" s="254"/>
      <c r="G357" s="254"/>
      <c r="H357" s="254"/>
      <c r="I357" s="254"/>
      <c r="J357" s="254"/>
      <c r="K357" s="254"/>
      <c r="L357" s="254"/>
      <c r="M357" s="254"/>
      <c r="N357" s="254"/>
      <c r="O357" s="254"/>
      <c r="P357" s="254"/>
      <c r="Q357" s="254"/>
      <c r="R357" s="255"/>
      <c r="S357" s="256"/>
      <c r="T357" s="256"/>
      <c r="U357" s="246"/>
      <c r="V357" s="246"/>
      <c r="W357" s="252"/>
      <c r="X357" s="249"/>
      <c r="Y357" s="249"/>
      <c r="Z357" s="249"/>
      <c r="AA357" s="1168"/>
      <c r="AB357" s="249"/>
      <c r="AC357" s="249"/>
      <c r="AD357" s="248"/>
      <c r="AE357" s="248"/>
      <c r="AF357" s="248"/>
      <c r="AG357" s="248"/>
      <c r="AH357" s="248"/>
      <c r="AI357" s="249"/>
      <c r="AJ357" s="249"/>
      <c r="AK357" s="249"/>
      <c r="AL357" s="249"/>
      <c r="AM357" s="249"/>
      <c r="AN357" s="249"/>
    </row>
    <row r="358" spans="4:40" ht="15.75" x14ac:dyDescent="0.25">
      <c r="D358" s="253"/>
      <c r="E358" s="254"/>
      <c r="F358" s="254"/>
      <c r="G358" s="254"/>
      <c r="H358" s="254"/>
      <c r="I358" s="254"/>
      <c r="J358" s="254"/>
      <c r="K358" s="254"/>
      <c r="L358" s="254"/>
      <c r="M358" s="254"/>
      <c r="N358" s="254"/>
      <c r="O358" s="254"/>
      <c r="P358" s="254"/>
      <c r="Q358" s="254"/>
      <c r="R358" s="255"/>
      <c r="S358" s="256"/>
      <c r="T358" s="256"/>
      <c r="U358" s="246"/>
      <c r="V358" s="246"/>
      <c r="W358" s="252"/>
      <c r="X358" s="249"/>
      <c r="Y358" s="249"/>
      <c r="Z358" s="249"/>
      <c r="AA358" s="1168"/>
      <c r="AB358" s="249"/>
      <c r="AC358" s="249"/>
      <c r="AD358" s="248"/>
      <c r="AE358" s="248"/>
      <c r="AF358" s="248"/>
      <c r="AG358" s="248"/>
      <c r="AH358" s="248"/>
      <c r="AI358" s="249"/>
      <c r="AJ358" s="249"/>
      <c r="AK358" s="249"/>
      <c r="AL358" s="249"/>
      <c r="AM358" s="249"/>
      <c r="AN358" s="249"/>
    </row>
    <row r="359" spans="4:40" ht="15.75" x14ac:dyDescent="0.25">
      <c r="U359" s="246"/>
      <c r="V359" s="246"/>
      <c r="W359" s="252"/>
      <c r="X359" s="249"/>
      <c r="Y359" s="249"/>
      <c r="Z359" s="249"/>
      <c r="AA359" s="1168"/>
      <c r="AB359" s="249"/>
      <c r="AC359" s="249"/>
      <c r="AD359" s="248"/>
      <c r="AE359" s="248"/>
      <c r="AF359" s="248"/>
      <c r="AG359" s="248"/>
      <c r="AH359" s="248"/>
      <c r="AI359" s="249"/>
      <c r="AJ359" s="249"/>
      <c r="AK359" s="249"/>
      <c r="AL359" s="249"/>
      <c r="AM359" s="249"/>
      <c r="AN359" s="249"/>
    </row>
    <row r="360" spans="4:40" ht="15.75" x14ac:dyDescent="0.25">
      <c r="U360" s="246"/>
      <c r="V360" s="246"/>
      <c r="W360" s="252"/>
      <c r="X360" s="249"/>
      <c r="Y360" s="249"/>
      <c r="Z360" s="249"/>
      <c r="AA360" s="1168"/>
      <c r="AB360" s="249"/>
      <c r="AC360" s="249"/>
      <c r="AD360" s="248"/>
      <c r="AE360" s="248"/>
      <c r="AF360" s="248"/>
      <c r="AG360" s="248"/>
      <c r="AH360" s="248"/>
      <c r="AI360" s="249"/>
      <c r="AJ360" s="249"/>
      <c r="AK360" s="249"/>
      <c r="AL360" s="249"/>
      <c r="AM360" s="249"/>
      <c r="AN360" s="249"/>
    </row>
    <row r="361" spans="4:40" ht="15.75" x14ac:dyDescent="0.25">
      <c r="U361" s="246"/>
      <c r="V361" s="246"/>
      <c r="W361" s="252"/>
      <c r="X361" s="249"/>
      <c r="Y361" s="249"/>
      <c r="Z361" s="249"/>
      <c r="AA361" s="1168"/>
      <c r="AB361" s="249"/>
      <c r="AC361" s="249"/>
      <c r="AD361" s="248"/>
      <c r="AE361" s="248"/>
      <c r="AF361" s="248"/>
      <c r="AG361" s="248"/>
      <c r="AH361" s="248"/>
      <c r="AI361" s="249"/>
      <c r="AJ361" s="249"/>
      <c r="AK361" s="249"/>
      <c r="AL361" s="249"/>
      <c r="AM361" s="249"/>
      <c r="AN361" s="249"/>
    </row>
    <row r="362" spans="4:40" ht="15.75" x14ac:dyDescent="0.25">
      <c r="U362" s="246"/>
      <c r="V362" s="246"/>
      <c r="W362" s="252"/>
      <c r="X362" s="249"/>
      <c r="Y362" s="249"/>
      <c r="Z362" s="249"/>
      <c r="AA362" s="1168"/>
      <c r="AB362" s="249"/>
      <c r="AC362" s="249"/>
      <c r="AD362" s="248"/>
      <c r="AE362" s="248"/>
      <c r="AF362" s="248"/>
      <c r="AG362" s="248"/>
      <c r="AH362" s="248"/>
      <c r="AI362" s="249"/>
      <c r="AJ362" s="249"/>
      <c r="AK362" s="249"/>
      <c r="AL362" s="249"/>
      <c r="AM362" s="249"/>
      <c r="AN362" s="249"/>
    </row>
    <row r="363" spans="4:40" ht="15.75" x14ac:dyDescent="0.25">
      <c r="U363" s="246"/>
      <c r="V363" s="246"/>
      <c r="W363" s="252"/>
      <c r="X363" s="249"/>
      <c r="Y363" s="249"/>
      <c r="Z363" s="249"/>
      <c r="AA363" s="1168"/>
      <c r="AB363" s="249"/>
      <c r="AC363" s="249"/>
      <c r="AD363" s="248"/>
      <c r="AE363" s="248"/>
      <c r="AF363" s="248"/>
      <c r="AG363" s="248"/>
      <c r="AH363" s="248"/>
      <c r="AI363" s="249"/>
      <c r="AJ363" s="249"/>
      <c r="AK363" s="249"/>
      <c r="AL363" s="249"/>
      <c r="AM363" s="249"/>
      <c r="AN363" s="249"/>
    </row>
    <row r="364" spans="4:40" ht="15.75" x14ac:dyDescent="0.25">
      <c r="U364" s="246"/>
      <c r="V364" s="246"/>
      <c r="W364" s="252"/>
      <c r="X364" s="249"/>
      <c r="Y364" s="249"/>
      <c r="Z364" s="249"/>
      <c r="AA364" s="1168"/>
      <c r="AB364" s="249"/>
      <c r="AC364" s="249"/>
      <c r="AD364" s="248"/>
      <c r="AE364" s="248"/>
      <c r="AF364" s="248"/>
      <c r="AG364" s="248"/>
      <c r="AH364" s="248"/>
      <c r="AI364" s="249"/>
      <c r="AJ364" s="249"/>
      <c r="AK364" s="249"/>
      <c r="AL364" s="249"/>
      <c r="AM364" s="249"/>
      <c r="AN364" s="249"/>
    </row>
    <row r="365" spans="4:40" ht="15.75" x14ac:dyDescent="0.25">
      <c r="U365" s="246"/>
      <c r="V365" s="246"/>
      <c r="W365" s="252"/>
      <c r="X365" s="249"/>
      <c r="Y365" s="249"/>
      <c r="Z365" s="249"/>
      <c r="AA365" s="1168"/>
      <c r="AB365" s="249"/>
      <c r="AC365" s="249"/>
      <c r="AD365" s="248"/>
      <c r="AE365" s="248"/>
      <c r="AF365" s="248"/>
      <c r="AG365" s="248"/>
      <c r="AH365" s="248"/>
      <c r="AI365" s="249"/>
      <c r="AJ365" s="249"/>
      <c r="AK365" s="249"/>
      <c r="AL365" s="249"/>
      <c r="AM365" s="249"/>
      <c r="AN365" s="249"/>
    </row>
    <row r="366" spans="4:40" ht="15.75" x14ac:dyDescent="0.25">
      <c r="U366" s="246"/>
      <c r="V366" s="246"/>
      <c r="W366" s="252"/>
      <c r="X366" s="249"/>
      <c r="Y366" s="249"/>
      <c r="Z366" s="249"/>
      <c r="AA366" s="1168"/>
      <c r="AB366" s="249"/>
      <c r="AC366" s="249"/>
      <c r="AD366" s="248"/>
      <c r="AE366" s="248"/>
      <c r="AF366" s="248"/>
      <c r="AG366" s="248"/>
      <c r="AH366" s="248"/>
      <c r="AI366" s="249"/>
      <c r="AJ366" s="249"/>
      <c r="AK366" s="249"/>
      <c r="AL366" s="249"/>
      <c r="AM366" s="249"/>
      <c r="AN366" s="249"/>
    </row>
    <row r="367" spans="4:40" ht="15.75" x14ac:dyDescent="0.25">
      <c r="U367" s="246"/>
      <c r="V367" s="246"/>
      <c r="W367" s="252"/>
      <c r="X367" s="249"/>
      <c r="Y367" s="249"/>
      <c r="Z367" s="249"/>
      <c r="AA367" s="1168"/>
      <c r="AB367" s="249"/>
      <c r="AC367" s="249"/>
      <c r="AD367" s="248"/>
      <c r="AE367" s="248"/>
      <c r="AF367" s="248"/>
      <c r="AG367" s="248"/>
      <c r="AH367" s="248"/>
      <c r="AI367" s="249"/>
      <c r="AJ367" s="249"/>
      <c r="AK367" s="249"/>
      <c r="AL367" s="249"/>
      <c r="AM367" s="249"/>
      <c r="AN367" s="249"/>
    </row>
    <row r="368" spans="4:40" ht="15.75" x14ac:dyDescent="0.25">
      <c r="U368" s="246"/>
      <c r="V368" s="246"/>
      <c r="W368" s="252"/>
      <c r="X368" s="249"/>
      <c r="Y368" s="249"/>
      <c r="Z368" s="249"/>
      <c r="AA368" s="1168"/>
      <c r="AB368" s="249"/>
      <c r="AC368" s="249"/>
      <c r="AD368" s="248"/>
      <c r="AE368" s="248"/>
      <c r="AF368" s="248"/>
      <c r="AG368" s="248"/>
      <c r="AH368" s="248"/>
      <c r="AI368" s="249"/>
      <c r="AJ368" s="249"/>
      <c r="AK368" s="249"/>
      <c r="AL368" s="249"/>
      <c r="AM368" s="249"/>
      <c r="AN368" s="249"/>
    </row>
    <row r="369" spans="21:40" ht="15.75" x14ac:dyDescent="0.25">
      <c r="U369" s="246"/>
      <c r="V369" s="246"/>
      <c r="W369" s="252"/>
      <c r="X369" s="249"/>
      <c r="Y369" s="249"/>
      <c r="Z369" s="249"/>
      <c r="AA369" s="1168"/>
      <c r="AB369" s="249"/>
      <c r="AC369" s="249"/>
      <c r="AD369" s="248"/>
      <c r="AE369" s="248"/>
      <c r="AF369" s="248"/>
      <c r="AG369" s="248"/>
      <c r="AH369" s="248"/>
      <c r="AI369" s="249"/>
      <c r="AJ369" s="249"/>
      <c r="AK369" s="249"/>
      <c r="AL369" s="249"/>
      <c r="AM369" s="249"/>
      <c r="AN369" s="249"/>
    </row>
    <row r="370" spans="21:40" ht="15.75" x14ac:dyDescent="0.25">
      <c r="U370" s="246"/>
      <c r="V370" s="246"/>
      <c r="W370" s="252"/>
      <c r="X370" s="249"/>
      <c r="Y370" s="249"/>
      <c r="Z370" s="249"/>
      <c r="AA370" s="1168"/>
      <c r="AB370" s="249"/>
      <c r="AC370" s="249"/>
      <c r="AD370" s="248"/>
      <c r="AE370" s="248"/>
      <c r="AF370" s="248"/>
      <c r="AG370" s="248"/>
      <c r="AH370" s="248"/>
      <c r="AI370" s="249"/>
      <c r="AJ370" s="249"/>
      <c r="AK370" s="249"/>
      <c r="AL370" s="249"/>
      <c r="AM370" s="249"/>
      <c r="AN370" s="249"/>
    </row>
    <row r="371" spans="21:40" ht="15.75" x14ac:dyDescent="0.25">
      <c r="U371" s="246"/>
      <c r="V371" s="246"/>
      <c r="W371" s="252"/>
      <c r="X371" s="249"/>
      <c r="Y371" s="249"/>
      <c r="Z371" s="249"/>
      <c r="AA371" s="1168"/>
      <c r="AB371" s="249"/>
      <c r="AC371" s="249"/>
      <c r="AD371" s="248"/>
      <c r="AE371" s="248"/>
      <c r="AF371" s="248"/>
      <c r="AG371" s="248"/>
      <c r="AH371" s="248"/>
      <c r="AI371" s="249"/>
      <c r="AJ371" s="249"/>
      <c r="AK371" s="249"/>
      <c r="AL371" s="249"/>
      <c r="AM371" s="249"/>
      <c r="AN371" s="249"/>
    </row>
    <row r="372" spans="21:40" ht="15.75" x14ac:dyDescent="0.25">
      <c r="U372" s="246"/>
      <c r="V372" s="246"/>
      <c r="W372" s="252"/>
      <c r="X372" s="249"/>
      <c r="Y372" s="249"/>
      <c r="Z372" s="249"/>
      <c r="AA372" s="1168"/>
      <c r="AB372" s="249"/>
      <c r="AC372" s="249"/>
      <c r="AD372" s="248"/>
      <c r="AE372" s="248"/>
      <c r="AF372" s="248"/>
      <c r="AG372" s="248"/>
      <c r="AH372" s="248"/>
      <c r="AI372" s="249"/>
      <c r="AJ372" s="249"/>
      <c r="AK372" s="249"/>
      <c r="AL372" s="249"/>
      <c r="AM372" s="249"/>
      <c r="AN372" s="249"/>
    </row>
    <row r="373" spans="21:40" ht="15.75" x14ac:dyDescent="0.25">
      <c r="U373" s="246"/>
      <c r="V373" s="246"/>
      <c r="W373" s="252"/>
      <c r="X373" s="249"/>
      <c r="Y373" s="249"/>
      <c r="Z373" s="249"/>
      <c r="AA373" s="1168"/>
      <c r="AB373" s="249"/>
      <c r="AC373" s="249"/>
      <c r="AD373" s="248"/>
      <c r="AE373" s="248"/>
      <c r="AF373" s="248"/>
      <c r="AG373" s="248"/>
      <c r="AH373" s="248"/>
      <c r="AI373" s="249"/>
      <c r="AJ373" s="249"/>
      <c r="AK373" s="249"/>
      <c r="AL373" s="249"/>
      <c r="AM373" s="249"/>
      <c r="AN373" s="249"/>
    </row>
    <row r="374" spans="21:40" ht="15.75" x14ac:dyDescent="0.25">
      <c r="U374" s="246"/>
      <c r="V374" s="246"/>
      <c r="W374" s="252"/>
      <c r="X374" s="249"/>
      <c r="Y374" s="249"/>
      <c r="Z374" s="249"/>
      <c r="AA374" s="1168"/>
      <c r="AB374" s="249"/>
      <c r="AC374" s="249"/>
      <c r="AD374" s="248"/>
      <c r="AE374" s="248"/>
      <c r="AF374" s="248"/>
      <c r="AG374" s="248"/>
      <c r="AH374" s="248"/>
      <c r="AI374" s="249"/>
      <c r="AJ374" s="249"/>
      <c r="AK374" s="249"/>
      <c r="AL374" s="249"/>
      <c r="AM374" s="249"/>
      <c r="AN374" s="249"/>
    </row>
    <row r="375" spans="21:40" ht="15.75" x14ac:dyDescent="0.25">
      <c r="U375" s="246"/>
      <c r="V375" s="246"/>
      <c r="W375" s="252"/>
      <c r="X375" s="249"/>
      <c r="Y375" s="249"/>
      <c r="Z375" s="249"/>
      <c r="AA375" s="1168"/>
      <c r="AB375" s="249"/>
      <c r="AC375" s="249"/>
      <c r="AD375" s="248"/>
      <c r="AE375" s="248"/>
      <c r="AF375" s="248"/>
      <c r="AG375" s="248"/>
      <c r="AH375" s="248"/>
      <c r="AI375" s="249"/>
      <c r="AJ375" s="249"/>
      <c r="AK375" s="249"/>
      <c r="AL375" s="249"/>
      <c r="AM375" s="249"/>
      <c r="AN375" s="249"/>
    </row>
    <row r="376" spans="21:40" ht="15.75" x14ac:dyDescent="0.25">
      <c r="U376" s="246"/>
      <c r="V376" s="246"/>
      <c r="W376" s="252"/>
      <c r="X376" s="249"/>
      <c r="Y376" s="249"/>
      <c r="Z376" s="249"/>
      <c r="AA376" s="1168"/>
      <c r="AB376" s="249"/>
      <c r="AC376" s="249"/>
      <c r="AD376" s="248"/>
      <c r="AE376" s="248"/>
      <c r="AF376" s="248"/>
      <c r="AG376" s="248"/>
      <c r="AH376" s="248"/>
      <c r="AI376" s="249"/>
      <c r="AJ376" s="249"/>
      <c r="AK376" s="249"/>
      <c r="AL376" s="249"/>
      <c r="AM376" s="249"/>
      <c r="AN376" s="249"/>
    </row>
    <row r="377" spans="21:40" ht="15.75" x14ac:dyDescent="0.25">
      <c r="U377" s="246"/>
      <c r="V377" s="246"/>
      <c r="W377" s="252"/>
      <c r="X377" s="249"/>
      <c r="Y377" s="249"/>
      <c r="Z377" s="249"/>
      <c r="AA377" s="1168"/>
      <c r="AB377" s="249"/>
      <c r="AC377" s="249"/>
      <c r="AD377" s="248"/>
      <c r="AE377" s="248"/>
      <c r="AF377" s="248"/>
      <c r="AG377" s="248"/>
      <c r="AH377" s="248"/>
      <c r="AI377" s="249"/>
      <c r="AJ377" s="249"/>
      <c r="AK377" s="249"/>
      <c r="AL377" s="249"/>
      <c r="AM377" s="249"/>
      <c r="AN377" s="249"/>
    </row>
    <row r="378" spans="21:40" ht="15.75" x14ac:dyDescent="0.25">
      <c r="U378" s="246"/>
      <c r="V378" s="246"/>
      <c r="W378" s="252"/>
      <c r="X378" s="249"/>
      <c r="Y378" s="249"/>
      <c r="Z378" s="249"/>
      <c r="AA378" s="1168"/>
      <c r="AB378" s="249"/>
      <c r="AC378" s="249"/>
      <c r="AD378" s="248"/>
      <c r="AE378" s="248"/>
      <c r="AF378" s="248"/>
      <c r="AG378" s="248"/>
      <c r="AH378" s="248"/>
      <c r="AI378" s="249"/>
      <c r="AJ378" s="249"/>
      <c r="AK378" s="249"/>
      <c r="AL378" s="249"/>
      <c r="AM378" s="249"/>
      <c r="AN378" s="249"/>
    </row>
    <row r="379" spans="21:40" ht="15.75" x14ac:dyDescent="0.25">
      <c r="U379" s="246"/>
      <c r="V379" s="246"/>
      <c r="W379" s="252"/>
      <c r="X379" s="249"/>
      <c r="Y379" s="249"/>
      <c r="Z379" s="249"/>
      <c r="AA379" s="1168"/>
      <c r="AB379" s="249"/>
      <c r="AC379" s="249"/>
      <c r="AD379" s="248"/>
      <c r="AE379" s="248"/>
      <c r="AF379" s="248"/>
      <c r="AG379" s="248"/>
      <c r="AH379" s="248"/>
      <c r="AI379" s="249"/>
      <c r="AJ379" s="249"/>
      <c r="AK379" s="249"/>
      <c r="AL379" s="249"/>
      <c r="AM379" s="249"/>
      <c r="AN379" s="249"/>
    </row>
    <row r="380" spans="21:40" ht="15.75" x14ac:dyDescent="0.25">
      <c r="U380" s="246"/>
      <c r="V380" s="246"/>
      <c r="W380" s="252"/>
      <c r="X380" s="249"/>
      <c r="Y380" s="249"/>
      <c r="Z380" s="249"/>
      <c r="AA380" s="1168"/>
      <c r="AB380" s="249"/>
      <c r="AC380" s="249"/>
      <c r="AD380" s="248"/>
      <c r="AE380" s="248"/>
      <c r="AF380" s="248"/>
      <c r="AG380" s="248"/>
      <c r="AH380" s="248"/>
      <c r="AI380" s="249"/>
      <c r="AJ380" s="249"/>
      <c r="AK380" s="249"/>
      <c r="AL380" s="249"/>
      <c r="AM380" s="249"/>
      <c r="AN380" s="249"/>
    </row>
    <row r="381" spans="21:40" ht="15.75" x14ac:dyDescent="0.25">
      <c r="U381" s="246"/>
      <c r="V381" s="246"/>
      <c r="W381" s="252"/>
      <c r="X381" s="249"/>
      <c r="Y381" s="249"/>
      <c r="Z381" s="249"/>
      <c r="AA381" s="1168"/>
      <c r="AB381" s="249"/>
      <c r="AC381" s="249"/>
      <c r="AD381" s="248"/>
      <c r="AE381" s="248"/>
      <c r="AF381" s="248"/>
      <c r="AG381" s="248"/>
      <c r="AH381" s="248"/>
      <c r="AI381" s="249"/>
      <c r="AJ381" s="249"/>
      <c r="AK381" s="249"/>
      <c r="AL381" s="249"/>
      <c r="AM381" s="249"/>
      <c r="AN381" s="249"/>
    </row>
    <row r="382" spans="21:40" ht="15.75" x14ac:dyDescent="0.25">
      <c r="U382" s="246"/>
      <c r="V382" s="246"/>
      <c r="W382" s="252"/>
      <c r="X382" s="249"/>
      <c r="Y382" s="249"/>
      <c r="Z382" s="249"/>
      <c r="AA382" s="1168"/>
      <c r="AB382" s="249"/>
      <c r="AC382" s="249"/>
      <c r="AD382" s="248"/>
      <c r="AE382" s="248"/>
      <c r="AF382" s="248"/>
      <c r="AG382" s="248"/>
      <c r="AH382" s="248"/>
      <c r="AI382" s="249"/>
      <c r="AJ382" s="249"/>
      <c r="AK382" s="249"/>
      <c r="AL382" s="249"/>
      <c r="AM382" s="249"/>
      <c r="AN382" s="249"/>
    </row>
    <row r="383" spans="21:40" ht="15.75" x14ac:dyDescent="0.25">
      <c r="U383" s="246"/>
      <c r="V383" s="246"/>
      <c r="W383" s="252"/>
      <c r="X383" s="249"/>
      <c r="Y383" s="249"/>
      <c r="Z383" s="249"/>
      <c r="AA383" s="1168"/>
      <c r="AB383" s="249"/>
      <c r="AC383" s="249"/>
      <c r="AD383" s="248"/>
      <c r="AE383" s="248"/>
      <c r="AF383" s="248"/>
      <c r="AG383" s="248"/>
      <c r="AH383" s="248"/>
      <c r="AI383" s="249"/>
      <c r="AJ383" s="249"/>
      <c r="AK383" s="249"/>
      <c r="AL383" s="249"/>
      <c r="AM383" s="249"/>
      <c r="AN383" s="249"/>
    </row>
    <row r="384" spans="21:40" ht="15.75" x14ac:dyDescent="0.25">
      <c r="U384" s="246"/>
      <c r="V384" s="246"/>
      <c r="W384" s="252"/>
      <c r="X384" s="249"/>
      <c r="Y384" s="249"/>
      <c r="Z384" s="249"/>
      <c r="AA384" s="1168"/>
      <c r="AB384" s="249"/>
      <c r="AC384" s="249"/>
      <c r="AD384" s="248"/>
      <c r="AE384" s="248"/>
      <c r="AF384" s="248"/>
      <c r="AG384" s="248"/>
      <c r="AH384" s="248"/>
      <c r="AI384" s="249"/>
      <c r="AJ384" s="249"/>
      <c r="AK384" s="249"/>
      <c r="AL384" s="249"/>
      <c r="AM384" s="249"/>
      <c r="AN384" s="249"/>
    </row>
    <row r="385" spans="21:40" ht="15.75" x14ac:dyDescent="0.25">
      <c r="U385" s="246"/>
      <c r="V385" s="246"/>
      <c r="W385" s="252"/>
      <c r="X385" s="249"/>
      <c r="Y385" s="249"/>
      <c r="Z385" s="249"/>
      <c r="AA385" s="1168"/>
      <c r="AB385" s="249"/>
      <c r="AC385" s="249"/>
      <c r="AD385" s="248"/>
      <c r="AE385" s="248"/>
      <c r="AF385" s="248"/>
      <c r="AG385" s="248"/>
      <c r="AH385" s="248"/>
      <c r="AI385" s="249"/>
      <c r="AJ385" s="249"/>
      <c r="AK385" s="249"/>
      <c r="AL385" s="249"/>
      <c r="AM385" s="249"/>
      <c r="AN385" s="249"/>
    </row>
    <row r="386" spans="21:40" ht="15.75" x14ac:dyDescent="0.25">
      <c r="U386" s="246"/>
      <c r="V386" s="246"/>
      <c r="W386" s="252"/>
      <c r="X386" s="249"/>
      <c r="Y386" s="249"/>
      <c r="Z386" s="249"/>
      <c r="AA386" s="1168"/>
      <c r="AB386" s="249"/>
      <c r="AC386" s="249"/>
      <c r="AD386" s="248"/>
      <c r="AE386" s="248"/>
      <c r="AF386" s="248"/>
      <c r="AG386" s="248"/>
      <c r="AH386" s="248"/>
      <c r="AI386" s="249"/>
      <c r="AJ386" s="249"/>
      <c r="AK386" s="249"/>
      <c r="AL386" s="249"/>
      <c r="AM386" s="249"/>
      <c r="AN386" s="249"/>
    </row>
    <row r="609" spans="40:40" x14ac:dyDescent="0.25">
      <c r="AN609" s="279" t="s">
        <v>98</v>
      </c>
    </row>
  </sheetData>
  <autoFilter ref="V10:X338"/>
  <mergeCells count="1848">
    <mergeCell ref="U294:U295"/>
    <mergeCell ref="W294:W295"/>
    <mergeCell ref="U287:U288"/>
    <mergeCell ref="W287:W288"/>
    <mergeCell ref="U251:U252"/>
    <mergeCell ref="W251:W252"/>
    <mergeCell ref="U253:U255"/>
    <mergeCell ref="W253:W255"/>
    <mergeCell ref="U256:U259"/>
    <mergeCell ref="W256:W259"/>
    <mergeCell ref="U260:U262"/>
    <mergeCell ref="W260:W262"/>
    <mergeCell ref="U266:U267"/>
    <mergeCell ref="W266:W267"/>
    <mergeCell ref="U268:U269"/>
    <mergeCell ref="W268:W269"/>
    <mergeCell ref="U270:U271"/>
    <mergeCell ref="W270:W271"/>
    <mergeCell ref="U273:U274"/>
    <mergeCell ref="W273:W274"/>
    <mergeCell ref="U277:U278"/>
    <mergeCell ref="W277:W278"/>
    <mergeCell ref="V253:V255"/>
    <mergeCell ref="V268:V269"/>
    <mergeCell ref="V287:V288"/>
    <mergeCell ref="AC107:AC108"/>
    <mergeCell ref="AD107:AD108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Y236:Y241"/>
    <mergeCell ref="Z236:Z241"/>
    <mergeCell ref="AA236:AA241"/>
    <mergeCell ref="AB236:AB241"/>
    <mergeCell ref="AC236:AC241"/>
    <mergeCell ref="AD236:AD241"/>
    <mergeCell ref="AE236:AE241"/>
    <mergeCell ref="AF236:AF241"/>
    <mergeCell ref="AG236:AG241"/>
    <mergeCell ref="AM102:AM105"/>
    <mergeCell ref="AN102:AN105"/>
    <mergeCell ref="AO102:AO105"/>
    <mergeCell ref="U334:U336"/>
    <mergeCell ref="V334:V336"/>
    <mergeCell ref="W334:W336"/>
    <mergeCell ref="X334:X336"/>
    <mergeCell ref="AB334:AB336"/>
    <mergeCell ref="AD334:AD336"/>
    <mergeCell ref="AE334:AE336"/>
    <mergeCell ref="AF334:AF336"/>
    <mergeCell ref="AG334:AG336"/>
    <mergeCell ref="AH334:AH336"/>
    <mergeCell ref="AI334:AI336"/>
    <mergeCell ref="AJ334:AJ336"/>
    <mergeCell ref="AK334:AK336"/>
    <mergeCell ref="AL334:AL336"/>
    <mergeCell ref="AM334:AM336"/>
    <mergeCell ref="AN334:AN336"/>
    <mergeCell ref="AO334:AO336"/>
    <mergeCell ref="AA334:AA336"/>
    <mergeCell ref="AJ155:AJ156"/>
    <mergeCell ref="X155:X156"/>
    <mergeCell ref="U249:U250"/>
    <mergeCell ref="W249:W250"/>
    <mergeCell ref="U107:U108"/>
    <mergeCell ref="V107:V108"/>
    <mergeCell ref="W107:W108"/>
    <mergeCell ref="X107:X108"/>
    <mergeCell ref="AO107:AO108"/>
    <mergeCell ref="Y107:Y108"/>
    <mergeCell ref="Z107:Z108"/>
    <mergeCell ref="AC334:AC336"/>
    <mergeCell ref="AL116:AL119"/>
    <mergeCell ref="AM116:AM119"/>
    <mergeCell ref="AN116:AN119"/>
    <mergeCell ref="U236:U241"/>
    <mergeCell ref="B337:W337"/>
    <mergeCell ref="B338:W338"/>
    <mergeCell ref="A11:A35"/>
    <mergeCell ref="A36:A338"/>
    <mergeCell ref="C11:C14"/>
    <mergeCell ref="C15:C26"/>
    <mergeCell ref="C30:C33"/>
    <mergeCell ref="C36:C50"/>
    <mergeCell ref="C51:C80"/>
    <mergeCell ref="C81:C87"/>
    <mergeCell ref="C88:C336"/>
    <mergeCell ref="S93:S94"/>
    <mergeCell ref="T93:T94"/>
    <mergeCell ref="B88:B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AH236:AH241"/>
    <mergeCell ref="AI236:AI241"/>
    <mergeCell ref="AJ236:AJ241"/>
    <mergeCell ref="B95:B105"/>
    <mergeCell ref="M102:M103"/>
    <mergeCell ref="N102:N103"/>
    <mergeCell ref="O102:O103"/>
    <mergeCell ref="J104:J105"/>
    <mergeCell ref="K104:K105"/>
    <mergeCell ref="E106:E107"/>
    <mergeCell ref="AB8:AN8"/>
    <mergeCell ref="X8:X9"/>
    <mergeCell ref="V8:W9"/>
    <mergeCell ref="F8:Q9"/>
    <mergeCell ref="S95:S105"/>
    <mergeCell ref="D104:D105"/>
    <mergeCell ref="E104:E105"/>
    <mergeCell ref="F104:F105"/>
    <mergeCell ref="G104:G105"/>
    <mergeCell ref="H104:H105"/>
    <mergeCell ref="I104:I105"/>
    <mergeCell ref="B11:B14"/>
    <mergeCell ref="B15:B26"/>
    <mergeCell ref="B27:W27"/>
    <mergeCell ref="O93:O94"/>
    <mergeCell ref="P93:P94"/>
    <mergeCell ref="Q93:Q94"/>
    <mergeCell ref="B34:W34"/>
    <mergeCell ref="O104:O105"/>
    <mergeCell ref="P104:P105"/>
    <mergeCell ref="Q104:Q105"/>
    <mergeCell ref="T104:T105"/>
    <mergeCell ref="D102:D103"/>
    <mergeCell ref="E102:E103"/>
    <mergeCell ref="AL102:AL105"/>
    <mergeCell ref="AO8:AO9"/>
    <mergeCell ref="L1:T1"/>
    <mergeCell ref="B36:B39"/>
    <mergeCell ref="B40:B87"/>
    <mergeCell ref="B29:W29"/>
    <mergeCell ref="B35:W35"/>
    <mergeCell ref="D2:V2"/>
    <mergeCell ref="D3:V3"/>
    <mergeCell ref="D4:V4"/>
    <mergeCell ref="C5:D5"/>
    <mergeCell ref="C6:D6"/>
    <mergeCell ref="E5:AO5"/>
    <mergeCell ref="E6:AO6"/>
    <mergeCell ref="S78:S80"/>
    <mergeCell ref="T78:T80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N75:N77"/>
    <mergeCell ref="O75:O77"/>
    <mergeCell ref="P75:P77"/>
    <mergeCell ref="Q75:Q77"/>
    <mergeCell ref="S75:S77"/>
    <mergeCell ref="F106:F107"/>
    <mergeCell ref="G106:G107"/>
    <mergeCell ref="H106:H107"/>
    <mergeCell ref="L104:L105"/>
    <mergeCell ref="M104:M105"/>
    <mergeCell ref="N104:N105"/>
    <mergeCell ref="P102:P103"/>
    <mergeCell ref="Q102:Q103"/>
    <mergeCell ref="T102:T103"/>
    <mergeCell ref="F102:F103"/>
    <mergeCell ref="G102:G103"/>
    <mergeCell ref="H102:H103"/>
    <mergeCell ref="I102:I103"/>
    <mergeCell ref="J102:J103"/>
    <mergeCell ref="K102:K103"/>
    <mergeCell ref="L102:L103"/>
    <mergeCell ref="N93:N94"/>
    <mergeCell ref="D97:D100"/>
    <mergeCell ref="E97:E100"/>
    <mergeCell ref="F97:F100"/>
    <mergeCell ref="G97:G100"/>
    <mergeCell ref="H97:H100"/>
    <mergeCell ref="I97:I100"/>
    <mergeCell ref="T97:T100"/>
    <mergeCell ref="J97:J100"/>
    <mergeCell ref="K97:K100"/>
    <mergeCell ref="L97:L100"/>
    <mergeCell ref="M97:M100"/>
    <mergeCell ref="N97:N100"/>
    <mergeCell ref="O97:O100"/>
    <mergeCell ref="P97:P100"/>
    <mergeCell ref="Q97:Q100"/>
    <mergeCell ref="B120:B126"/>
    <mergeCell ref="S120:S126"/>
    <mergeCell ref="N114:N115"/>
    <mergeCell ref="O114:O115"/>
    <mergeCell ref="I114:I115"/>
    <mergeCell ref="J114:J115"/>
    <mergeCell ref="K114:K115"/>
    <mergeCell ref="L114:L115"/>
    <mergeCell ref="M114:M115"/>
    <mergeCell ref="P114:P115"/>
    <mergeCell ref="Q114:Q115"/>
    <mergeCell ref="B106:B112"/>
    <mergeCell ref="S106:S112"/>
    <mergeCell ref="T106:T107"/>
    <mergeCell ref="T114:T115"/>
    <mergeCell ref="B113:B119"/>
    <mergeCell ref="S113:S119"/>
    <mergeCell ref="D114:D115"/>
    <mergeCell ref="E114:E115"/>
    <mergeCell ref="F114:F115"/>
    <mergeCell ref="G114:G115"/>
    <mergeCell ref="H114:H115"/>
    <mergeCell ref="N106:N107"/>
    <mergeCell ref="O106:O107"/>
    <mergeCell ref="P106:P107"/>
    <mergeCell ref="Q106:Q107"/>
    <mergeCell ref="I106:I107"/>
    <mergeCell ref="J106:J107"/>
    <mergeCell ref="K106:K107"/>
    <mergeCell ref="L106:L107"/>
    <mergeCell ref="M106:M107"/>
    <mergeCell ref="D106:D107"/>
    <mergeCell ref="O145:O146"/>
    <mergeCell ref="S127:S132"/>
    <mergeCell ref="B127:B132"/>
    <mergeCell ref="B133:B139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B140:B149"/>
    <mergeCell ref="S140:S149"/>
    <mergeCell ref="S133:S139"/>
    <mergeCell ref="T138:T139"/>
    <mergeCell ref="T140:T141"/>
    <mergeCell ref="T145:T146"/>
    <mergeCell ref="T147:T148"/>
    <mergeCell ref="P145:P146"/>
    <mergeCell ref="Q145:Q146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Q140:Q141"/>
    <mergeCell ref="M147:M148"/>
    <mergeCell ref="N147:N148"/>
    <mergeCell ref="O147:O148"/>
    <mergeCell ref="P147:P148"/>
    <mergeCell ref="Q147:Q148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T160:T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B150:B156"/>
    <mergeCell ref="S150:S156"/>
    <mergeCell ref="S170:S187"/>
    <mergeCell ref="P185:P186"/>
    <mergeCell ref="Q185:Q186"/>
    <mergeCell ref="J183:J184"/>
    <mergeCell ref="K183:K184"/>
    <mergeCell ref="L183:L184"/>
    <mergeCell ref="M183:M184"/>
    <mergeCell ref="N183:N184"/>
    <mergeCell ref="E183:E184"/>
    <mergeCell ref="F183:F184"/>
    <mergeCell ref="G183:G184"/>
    <mergeCell ref="H183:H184"/>
    <mergeCell ref="I183:I184"/>
    <mergeCell ref="B164:B169"/>
    <mergeCell ref="S164:S169"/>
    <mergeCell ref="B157:B163"/>
    <mergeCell ref="S157:S163"/>
    <mergeCell ref="O180:O182"/>
    <mergeCell ref="P180:P182"/>
    <mergeCell ref="Q180:Q182"/>
    <mergeCell ref="J178:J179"/>
    <mergeCell ref="K178:K179"/>
    <mergeCell ref="L178:L179"/>
    <mergeCell ref="M178:M179"/>
    <mergeCell ref="N178:N179"/>
    <mergeCell ref="E178:E179"/>
    <mergeCell ref="F178:F179"/>
    <mergeCell ref="G178:G179"/>
    <mergeCell ref="H178:H179"/>
    <mergeCell ref="I178:I179"/>
    <mergeCell ref="D178:D179"/>
    <mergeCell ref="D180:D182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O178:O179"/>
    <mergeCell ref="P178:P179"/>
    <mergeCell ref="Q178:Q179"/>
    <mergeCell ref="E180:E182"/>
    <mergeCell ref="F180:F182"/>
    <mergeCell ref="G180:G182"/>
    <mergeCell ref="H180:H182"/>
    <mergeCell ref="I180:I182"/>
    <mergeCell ref="J180:J182"/>
    <mergeCell ref="K180:K182"/>
    <mergeCell ref="L180:L182"/>
    <mergeCell ref="M180:M182"/>
    <mergeCell ref="N180:N182"/>
    <mergeCell ref="I208:I211"/>
    <mergeCell ref="J208:J211"/>
    <mergeCell ref="K208:K211"/>
    <mergeCell ref="L208:L211"/>
    <mergeCell ref="M208:M211"/>
    <mergeCell ref="N208:N211"/>
    <mergeCell ref="O208:O211"/>
    <mergeCell ref="P208:P211"/>
    <mergeCell ref="Q208:Q211"/>
    <mergeCell ref="S188:S194"/>
    <mergeCell ref="B188:B194"/>
    <mergeCell ref="T193:T194"/>
    <mergeCell ref="P193:P194"/>
    <mergeCell ref="Q193:Q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T195:T200"/>
    <mergeCell ref="T201:T207"/>
    <mergeCell ref="T208:T211"/>
    <mergeCell ref="L212:L214"/>
    <mergeCell ref="M212:M214"/>
    <mergeCell ref="N212:N214"/>
    <mergeCell ref="O212:O214"/>
    <mergeCell ref="B195:B215"/>
    <mergeCell ref="B216:B221"/>
    <mergeCell ref="P195:P200"/>
    <mergeCell ref="Q195:Q200"/>
    <mergeCell ref="S195:S215"/>
    <mergeCell ref="D183:D184"/>
    <mergeCell ref="D185:D186"/>
    <mergeCell ref="B170:B187"/>
    <mergeCell ref="T178:T179"/>
    <mergeCell ref="T180:T182"/>
    <mergeCell ref="T183:T184"/>
    <mergeCell ref="T185:T186"/>
    <mergeCell ref="O183:O184"/>
    <mergeCell ref="P183:P184"/>
    <mergeCell ref="Q183:Q184"/>
    <mergeCell ref="E185:E186"/>
    <mergeCell ref="F185:F186"/>
    <mergeCell ref="G185:G186"/>
    <mergeCell ref="F201:F207"/>
    <mergeCell ref="G201:G207"/>
    <mergeCell ref="H201:H207"/>
    <mergeCell ref="P212:P214"/>
    <mergeCell ref="Q212:Q214"/>
    <mergeCell ref="D208:D211"/>
    <mergeCell ref="E208:E211"/>
    <mergeCell ref="F208:F211"/>
    <mergeCell ref="G208:G211"/>
    <mergeCell ref="H208:H211"/>
    <mergeCell ref="T212:T214"/>
    <mergeCell ref="N201:N207"/>
    <mergeCell ref="O201:O207"/>
    <mergeCell ref="P201:P207"/>
    <mergeCell ref="Q201:Q207"/>
    <mergeCell ref="D195:D200"/>
    <mergeCell ref="E195:E200"/>
    <mergeCell ref="F195:F200"/>
    <mergeCell ref="G195:G200"/>
    <mergeCell ref="H195:H200"/>
    <mergeCell ref="I195:I200"/>
    <mergeCell ref="J195:J200"/>
    <mergeCell ref="K195:K200"/>
    <mergeCell ref="L195:L200"/>
    <mergeCell ref="M195:M200"/>
    <mergeCell ref="N195:N200"/>
    <mergeCell ref="O195:O200"/>
    <mergeCell ref="I201:I207"/>
    <mergeCell ref="J201:J207"/>
    <mergeCell ref="K201:K207"/>
    <mergeCell ref="L201:L207"/>
    <mergeCell ref="M201:M207"/>
    <mergeCell ref="D201:D207"/>
    <mergeCell ref="E201:E207"/>
    <mergeCell ref="D212:D214"/>
    <mergeCell ref="E212:E214"/>
    <mergeCell ref="F212:F214"/>
    <mergeCell ref="G212:G214"/>
    <mergeCell ref="H212:H214"/>
    <mergeCell ref="I212:I214"/>
    <mergeCell ref="J212:J214"/>
    <mergeCell ref="K212:K214"/>
    <mergeCell ref="B222:B229"/>
    <mergeCell ref="T225:T227"/>
    <mergeCell ref="S230:S235"/>
    <mergeCell ref="B230:B235"/>
    <mergeCell ref="N225:N227"/>
    <mergeCell ref="O225:O227"/>
    <mergeCell ref="P225:P227"/>
    <mergeCell ref="Q225:Q227"/>
    <mergeCell ref="S222:S229"/>
    <mergeCell ref="I225:I227"/>
    <mergeCell ref="J225:J227"/>
    <mergeCell ref="K225:K227"/>
    <mergeCell ref="L225:L227"/>
    <mergeCell ref="M225:M227"/>
    <mergeCell ref="D225:D227"/>
    <mergeCell ref="E225:E227"/>
    <mergeCell ref="F225:F227"/>
    <mergeCell ref="G225:G227"/>
    <mergeCell ref="H225:H227"/>
    <mergeCell ref="F228:K228"/>
    <mergeCell ref="L228:Q228"/>
    <mergeCell ref="N247:N248"/>
    <mergeCell ref="O247:O248"/>
    <mergeCell ref="P247:P248"/>
    <mergeCell ref="Q247:Q248"/>
    <mergeCell ref="S236:S241"/>
    <mergeCell ref="B236:B241"/>
    <mergeCell ref="V245:V246"/>
    <mergeCell ref="AO245:AO246"/>
    <mergeCell ref="X245:X246"/>
    <mergeCell ref="Y245:Y246"/>
    <mergeCell ref="Z245:Z246"/>
    <mergeCell ref="AA245:AA246"/>
    <mergeCell ref="AB245:AB246"/>
    <mergeCell ref="AC245:AC246"/>
    <mergeCell ref="V236:V241"/>
    <mergeCell ref="W236:W241"/>
    <mergeCell ref="X236:X241"/>
    <mergeCell ref="AK236:AK241"/>
    <mergeCell ref="AL236:AL241"/>
    <mergeCell ref="AM236:AM241"/>
    <mergeCell ref="AN236:AN241"/>
    <mergeCell ref="AO236:AO241"/>
    <mergeCell ref="P261:P262"/>
    <mergeCell ref="Q261:Q262"/>
    <mergeCell ref="B256:B262"/>
    <mergeCell ref="S256:S262"/>
    <mergeCell ref="T261:T262"/>
    <mergeCell ref="T247:T248"/>
    <mergeCell ref="B242:B248"/>
    <mergeCell ref="B249:B255"/>
    <mergeCell ref="S249:S255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N261:N262"/>
    <mergeCell ref="O261:O262"/>
    <mergeCell ref="S242:S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AI285:AI286"/>
    <mergeCell ref="AJ285:AJ286"/>
    <mergeCell ref="AK285:AK286"/>
    <mergeCell ref="AO273:AO274"/>
    <mergeCell ref="T266:T267"/>
    <mergeCell ref="B263:B269"/>
    <mergeCell ref="P266:P267"/>
    <mergeCell ref="Q266:Q267"/>
    <mergeCell ref="K266:K267"/>
    <mergeCell ref="S263:S269"/>
    <mergeCell ref="D266:D267"/>
    <mergeCell ref="E266:E267"/>
    <mergeCell ref="L266:L267"/>
    <mergeCell ref="M266:M267"/>
    <mergeCell ref="N266:N267"/>
    <mergeCell ref="O266:O267"/>
    <mergeCell ref="F266:F267"/>
    <mergeCell ref="G266:G267"/>
    <mergeCell ref="H266:H267"/>
    <mergeCell ref="I266:I267"/>
    <mergeCell ref="J266:J267"/>
    <mergeCell ref="U285:U286"/>
    <mergeCell ref="W285:W286"/>
    <mergeCell ref="AI277:AI278"/>
    <mergeCell ref="AJ277:AJ278"/>
    <mergeCell ref="AK277:AK278"/>
    <mergeCell ref="AL277:AL278"/>
    <mergeCell ref="AB277:AB278"/>
    <mergeCell ref="AD277:AD278"/>
    <mergeCell ref="AE277:AE278"/>
    <mergeCell ref="AF277:AF278"/>
    <mergeCell ref="B276:B281"/>
    <mergeCell ref="B270:B275"/>
    <mergeCell ref="S270:S275"/>
    <mergeCell ref="AC277:AC278"/>
    <mergeCell ref="Y277:Y278"/>
    <mergeCell ref="Z277:Z278"/>
    <mergeCell ref="AA277:AA278"/>
    <mergeCell ref="D279:D280"/>
    <mergeCell ref="T279:T280"/>
    <mergeCell ref="V277:V278"/>
    <mergeCell ref="X277:X278"/>
    <mergeCell ref="S276:S281"/>
    <mergeCell ref="S282:S289"/>
    <mergeCell ref="T282:T283"/>
    <mergeCell ref="T284:T285"/>
    <mergeCell ref="N284:N285"/>
    <mergeCell ref="O284:O285"/>
    <mergeCell ref="P284:P285"/>
    <mergeCell ref="Q284:Q285"/>
    <mergeCell ref="P282:P283"/>
    <mergeCell ref="Q282:Q283"/>
    <mergeCell ref="I284:I285"/>
    <mergeCell ref="J284:J285"/>
    <mergeCell ref="K284:K285"/>
    <mergeCell ref="L284:L285"/>
    <mergeCell ref="M284:M285"/>
    <mergeCell ref="D284:D285"/>
    <mergeCell ref="E284:E285"/>
    <mergeCell ref="F284:F285"/>
    <mergeCell ref="G284:G285"/>
    <mergeCell ref="H284:H285"/>
    <mergeCell ref="B282:B289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I297:I298"/>
    <mergeCell ref="J297:J298"/>
    <mergeCell ref="K297:K298"/>
    <mergeCell ref="L297:L298"/>
    <mergeCell ref="B297:B303"/>
    <mergeCell ref="D297:D298"/>
    <mergeCell ref="E297:E298"/>
    <mergeCell ref="F297:F298"/>
    <mergeCell ref="G297:G298"/>
    <mergeCell ref="D299:D303"/>
    <mergeCell ref="E299:E303"/>
    <mergeCell ref="F299:F303"/>
    <mergeCell ref="G299:G303"/>
    <mergeCell ref="T291:T292"/>
    <mergeCell ref="D291:D292"/>
    <mergeCell ref="E291:E292"/>
    <mergeCell ref="F291:F292"/>
    <mergeCell ref="G291:G292"/>
    <mergeCell ref="H291:H292"/>
    <mergeCell ref="I291:I292"/>
    <mergeCell ref="J291:J292"/>
    <mergeCell ref="K291:K292"/>
    <mergeCell ref="L291:L292"/>
    <mergeCell ref="M291:M292"/>
    <mergeCell ref="N291:N292"/>
    <mergeCell ref="O291:O292"/>
    <mergeCell ref="P291:P292"/>
    <mergeCell ref="Q291:Q292"/>
    <mergeCell ref="S290:S296"/>
    <mergeCell ref="B290:B296"/>
    <mergeCell ref="T307:T308"/>
    <mergeCell ref="T304:T306"/>
    <mergeCell ref="S304:S306"/>
    <mergeCell ref="B304:B306"/>
    <mergeCell ref="D304:D306"/>
    <mergeCell ref="E304:E306"/>
    <mergeCell ref="F304:F306"/>
    <mergeCell ref="G304:G306"/>
    <mergeCell ref="H304:H306"/>
    <mergeCell ref="I304:I306"/>
    <mergeCell ref="J304:J306"/>
    <mergeCell ref="K304:K306"/>
    <mergeCell ref="L304:L306"/>
    <mergeCell ref="M304:M306"/>
    <mergeCell ref="N304:N306"/>
    <mergeCell ref="O304:O306"/>
    <mergeCell ref="S297:S303"/>
    <mergeCell ref="T297:T298"/>
    <mergeCell ref="T299:T303"/>
    <mergeCell ref="M299:M303"/>
    <mergeCell ref="N299:N303"/>
    <mergeCell ref="O299:O303"/>
    <mergeCell ref="P299:P303"/>
    <mergeCell ref="Q299:Q303"/>
    <mergeCell ref="H299:H303"/>
    <mergeCell ref="I299:I303"/>
    <mergeCell ref="J299:J303"/>
    <mergeCell ref="K299:K303"/>
    <mergeCell ref="L299:L303"/>
    <mergeCell ref="M297:M298"/>
    <mergeCell ref="N297:N298"/>
    <mergeCell ref="O297:O298"/>
    <mergeCell ref="T320:T322"/>
    <mergeCell ref="S323:S327"/>
    <mergeCell ref="D320:D322"/>
    <mergeCell ref="E320:E322"/>
    <mergeCell ref="F320:F322"/>
    <mergeCell ref="G320:G322"/>
    <mergeCell ref="H320:H322"/>
    <mergeCell ref="S309:S310"/>
    <mergeCell ref="T309:T310"/>
    <mergeCell ref="S313:S315"/>
    <mergeCell ref="B313:B315"/>
    <mergeCell ref="S316:S317"/>
    <mergeCell ref="B316:B317"/>
    <mergeCell ref="B309:B310"/>
    <mergeCell ref="D309:D310"/>
    <mergeCell ref="E309:E310"/>
    <mergeCell ref="F309:F310"/>
    <mergeCell ref="Q309:Q310"/>
    <mergeCell ref="G309:G310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B334:B336"/>
    <mergeCell ref="S334:S336"/>
    <mergeCell ref="D48:D50"/>
    <mergeCell ref="D51:D53"/>
    <mergeCell ref="D54:D56"/>
    <mergeCell ref="D78:D80"/>
    <mergeCell ref="D75:D77"/>
    <mergeCell ref="D72:D74"/>
    <mergeCell ref="D57:D59"/>
    <mergeCell ref="D60:D62"/>
    <mergeCell ref="D63:D65"/>
    <mergeCell ref="D66:D68"/>
    <mergeCell ref="D69:D71"/>
    <mergeCell ref="E78:E80"/>
    <mergeCell ref="F78:F80"/>
    <mergeCell ref="G78:G80"/>
    <mergeCell ref="H78:H80"/>
    <mergeCell ref="I78:I80"/>
    <mergeCell ref="J78:J80"/>
    <mergeCell ref="K78:K80"/>
    <mergeCell ref="L78:L80"/>
    <mergeCell ref="M78:M80"/>
    <mergeCell ref="N78:N80"/>
    <mergeCell ref="O78:O80"/>
    <mergeCell ref="P78:P80"/>
    <mergeCell ref="Q78:Q80"/>
    <mergeCell ref="Q320:Q322"/>
    <mergeCell ref="S320:S322"/>
    <mergeCell ref="B323:B327"/>
    <mergeCell ref="P304:P306"/>
    <mergeCell ref="Q304:Q306"/>
    <mergeCell ref="B307:B308"/>
    <mergeCell ref="H69:H71"/>
    <mergeCell ref="I69:I71"/>
    <mergeCell ref="J69:J71"/>
    <mergeCell ref="K69:K71"/>
    <mergeCell ref="L69:L71"/>
    <mergeCell ref="M69:M71"/>
    <mergeCell ref="N69:N71"/>
    <mergeCell ref="O69:O71"/>
    <mergeCell ref="P69:P71"/>
    <mergeCell ref="Q69:Q71"/>
    <mergeCell ref="B328:B331"/>
    <mergeCell ref="S328:S331"/>
    <mergeCell ref="S332:S333"/>
    <mergeCell ref="B332:B333"/>
    <mergeCell ref="S318:S319"/>
    <mergeCell ref="B318:B319"/>
    <mergeCell ref="B320:B322"/>
    <mergeCell ref="I320:I322"/>
    <mergeCell ref="J320:J322"/>
    <mergeCell ref="K320:K322"/>
    <mergeCell ref="L320:L322"/>
    <mergeCell ref="M320:M322"/>
    <mergeCell ref="N320:N322"/>
    <mergeCell ref="O320:O322"/>
    <mergeCell ref="P320:P322"/>
    <mergeCell ref="S307:S308"/>
    <mergeCell ref="P297:P298"/>
    <mergeCell ref="Q297:Q298"/>
    <mergeCell ref="H297:H298"/>
    <mergeCell ref="D282:D283"/>
    <mergeCell ref="E282:E283"/>
    <mergeCell ref="F282:F283"/>
    <mergeCell ref="T57:T59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N60:N62"/>
    <mergeCell ref="O60:O62"/>
    <mergeCell ref="P60:P62"/>
    <mergeCell ref="Q60:Q62"/>
    <mergeCell ref="E72:E74"/>
    <mergeCell ref="F72:F74"/>
    <mergeCell ref="G72:G74"/>
    <mergeCell ref="H72:H74"/>
    <mergeCell ref="I72:I74"/>
    <mergeCell ref="J72:J74"/>
    <mergeCell ref="K72:K74"/>
    <mergeCell ref="L72:L74"/>
    <mergeCell ref="M72:M74"/>
    <mergeCell ref="N72:N74"/>
    <mergeCell ref="O72:O74"/>
    <mergeCell ref="P72:P74"/>
    <mergeCell ref="Q72:Q74"/>
    <mergeCell ref="S72:S74"/>
    <mergeCell ref="T72:T74"/>
    <mergeCell ref="E69:E71"/>
    <mergeCell ref="F69:F71"/>
    <mergeCell ref="G69:G71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N66:N68"/>
    <mergeCell ref="O66:O68"/>
    <mergeCell ref="P66:P68"/>
    <mergeCell ref="Q66:Q68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N57:N59"/>
    <mergeCell ref="O57:O59"/>
    <mergeCell ref="P57:P59"/>
    <mergeCell ref="Q57:Q59"/>
    <mergeCell ref="K51:K53"/>
    <mergeCell ref="L51:L53"/>
    <mergeCell ref="M51:M53"/>
    <mergeCell ref="N51:N53"/>
    <mergeCell ref="O51:O53"/>
    <mergeCell ref="P51:P53"/>
    <mergeCell ref="Q51:Q53"/>
    <mergeCell ref="E54:E56"/>
    <mergeCell ref="F54:F56"/>
    <mergeCell ref="G54:G56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N63:N65"/>
    <mergeCell ref="O63:O65"/>
    <mergeCell ref="P63:P65"/>
    <mergeCell ref="Q63:Q65"/>
    <mergeCell ref="T51:T53"/>
    <mergeCell ref="S54:S56"/>
    <mergeCell ref="T54:T56"/>
    <mergeCell ref="B30:B33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E48:E50"/>
    <mergeCell ref="F48:F50"/>
    <mergeCell ref="G48:G50"/>
    <mergeCell ref="H48:H50"/>
    <mergeCell ref="I48:I50"/>
    <mergeCell ref="J48:J50"/>
    <mergeCell ref="K48:K50"/>
    <mergeCell ref="L48:L50"/>
    <mergeCell ref="M48:M50"/>
    <mergeCell ref="N48:N50"/>
    <mergeCell ref="O48:O50"/>
    <mergeCell ref="P48:P50"/>
    <mergeCell ref="E51:E53"/>
    <mergeCell ref="F51:F53"/>
    <mergeCell ref="G51:G53"/>
    <mergeCell ref="H51:H53"/>
    <mergeCell ref="I51:I53"/>
    <mergeCell ref="J51:J53"/>
    <mergeCell ref="R11:R26"/>
    <mergeCell ref="R30:R33"/>
    <mergeCell ref="U127:U129"/>
    <mergeCell ref="V127:V129"/>
    <mergeCell ref="W127:W129"/>
    <mergeCell ref="X127:X129"/>
    <mergeCell ref="Y127:Y129"/>
    <mergeCell ref="Z127:Z129"/>
    <mergeCell ref="Q48:Q50"/>
    <mergeCell ref="S60:S62"/>
    <mergeCell ref="T60:T62"/>
    <mergeCell ref="T75:T77"/>
    <mergeCell ref="U102:U105"/>
    <mergeCell ref="V102:V105"/>
    <mergeCell ref="W102:W105"/>
    <mergeCell ref="X102:X105"/>
    <mergeCell ref="U88:U94"/>
    <mergeCell ref="V88:V94"/>
    <mergeCell ref="W88:W94"/>
    <mergeCell ref="X88:X94"/>
    <mergeCell ref="Y88:Y94"/>
    <mergeCell ref="Z88:Z94"/>
    <mergeCell ref="S66:S68"/>
    <mergeCell ref="T66:T68"/>
    <mergeCell ref="S63:S65"/>
    <mergeCell ref="T63:T65"/>
    <mergeCell ref="S69:S71"/>
    <mergeCell ref="T69:T71"/>
    <mergeCell ref="S57:S59"/>
    <mergeCell ref="S48:S50"/>
    <mergeCell ref="T48:T50"/>
    <mergeCell ref="S51:S53"/>
    <mergeCell ref="Y113:Y115"/>
    <mergeCell ref="Z113:Z115"/>
    <mergeCell ref="AA113:AA115"/>
    <mergeCell ref="AB113:AB115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Y102:Y105"/>
    <mergeCell ref="Z102:Z105"/>
    <mergeCell ref="AA102:AA105"/>
    <mergeCell ref="U97:U101"/>
    <mergeCell ref="V97:V101"/>
    <mergeCell ref="W97:W101"/>
    <mergeCell ref="X97:X101"/>
    <mergeCell ref="AA107:AA108"/>
    <mergeCell ref="AB107:AB108"/>
    <mergeCell ref="AI88:AI94"/>
    <mergeCell ref="AJ88:AJ94"/>
    <mergeCell ref="AK88:AK94"/>
    <mergeCell ref="AL88:AL94"/>
    <mergeCell ref="AM88:AM94"/>
    <mergeCell ref="AN88:AN94"/>
    <mergeCell ref="AC88:AC94"/>
    <mergeCell ref="AC155:AC156"/>
    <mergeCell ref="AI95:AI96"/>
    <mergeCell ref="AJ95:AJ96"/>
    <mergeCell ref="AK95:AK96"/>
    <mergeCell ref="AL95:AL96"/>
    <mergeCell ref="AM95:AM96"/>
    <mergeCell ref="AN95:AN96"/>
    <mergeCell ref="AC113:AC115"/>
    <mergeCell ref="AD113:AD115"/>
    <mergeCell ref="AE113:AE115"/>
    <mergeCell ref="AI155:AI156"/>
    <mergeCell ref="AJ97:AJ101"/>
    <mergeCell ref="AK97:AK101"/>
    <mergeCell ref="AL97:AL101"/>
    <mergeCell ref="AM97:AM101"/>
    <mergeCell ref="AN97:AN101"/>
    <mergeCell ref="AK116:AK119"/>
    <mergeCell ref="AD155:AD156"/>
    <mergeCell ref="AE155:AE156"/>
    <mergeCell ref="AF102:AF105"/>
    <mergeCell ref="AH102:AH105"/>
    <mergeCell ref="AK102:AK105"/>
    <mergeCell ref="AI130:AI132"/>
    <mergeCell ref="AD88:AD94"/>
    <mergeCell ref="AG102:AG105"/>
    <mergeCell ref="AB9:AB10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113:U115"/>
    <mergeCell ref="U130:U132"/>
    <mergeCell ref="V130:V132"/>
    <mergeCell ref="W130:W132"/>
    <mergeCell ref="X130:X132"/>
    <mergeCell ref="Y130:Y132"/>
    <mergeCell ref="Z130:Z132"/>
    <mergeCell ref="AA130:AA132"/>
    <mergeCell ref="AB130:AB132"/>
    <mergeCell ref="AC130:AC132"/>
    <mergeCell ref="AD130:AD132"/>
    <mergeCell ref="AE130:AE132"/>
    <mergeCell ref="AF130:AF132"/>
    <mergeCell ref="AG130:AG132"/>
    <mergeCell ref="AH130:AH132"/>
    <mergeCell ref="AE88:AE94"/>
    <mergeCell ref="AF88:AF94"/>
    <mergeCell ref="AO95:AO96"/>
    <mergeCell ref="Y97:Y101"/>
    <mergeCell ref="Z97:Z101"/>
    <mergeCell ref="AA97:AA101"/>
    <mergeCell ref="AB97:AB101"/>
    <mergeCell ref="AC97:AC101"/>
    <mergeCell ref="AD97:AD101"/>
    <mergeCell ref="AE97:AE101"/>
    <mergeCell ref="AF97:AF101"/>
    <mergeCell ref="AG97:AG101"/>
    <mergeCell ref="AH97:AH101"/>
    <mergeCell ref="V109:V112"/>
    <mergeCell ref="W109:W112"/>
    <mergeCell ref="X109:X112"/>
    <mergeCell ref="Y109:Y112"/>
    <mergeCell ref="Z109:Z112"/>
    <mergeCell ref="AA109:AA112"/>
    <mergeCell ref="AB109:AB112"/>
    <mergeCell ref="AC109:AC112"/>
    <mergeCell ref="AD109:AD112"/>
    <mergeCell ref="AE109:AE112"/>
    <mergeCell ref="AF109:AF112"/>
    <mergeCell ref="AG109:AG112"/>
    <mergeCell ref="AH109:AH112"/>
    <mergeCell ref="AI109:AI112"/>
    <mergeCell ref="AJ109:AJ112"/>
    <mergeCell ref="AK109:AK112"/>
    <mergeCell ref="AL109:AL112"/>
    <mergeCell ref="AM109:AM112"/>
    <mergeCell ref="AN109:AN112"/>
    <mergeCell ref="AI97:AI101"/>
    <mergeCell ref="AI102:AI105"/>
    <mergeCell ref="AO97:AO101"/>
    <mergeCell ref="AB102:AB105"/>
    <mergeCell ref="AC102:AC105"/>
    <mergeCell ref="AD102:AD105"/>
    <mergeCell ref="AE102:AE105"/>
    <mergeCell ref="AF113:AF115"/>
    <mergeCell ref="AG113:AG115"/>
    <mergeCell ref="AH113:AH115"/>
    <mergeCell ref="AI113:AI115"/>
    <mergeCell ref="AJ113:AJ115"/>
    <mergeCell ref="AK113:AK115"/>
    <mergeCell ref="AL113:AL115"/>
    <mergeCell ref="AM113:AM115"/>
    <mergeCell ref="AN113:AN115"/>
    <mergeCell ref="AO113:AO115"/>
    <mergeCell ref="AO109:AO112"/>
    <mergeCell ref="V116:V119"/>
    <mergeCell ref="W116:W119"/>
    <mergeCell ref="X116:X119"/>
    <mergeCell ref="Y116:Y119"/>
    <mergeCell ref="Z116:Z119"/>
    <mergeCell ref="AA116:AA119"/>
    <mergeCell ref="AB116:AB119"/>
    <mergeCell ref="AC116:AC119"/>
    <mergeCell ref="AD116:AD119"/>
    <mergeCell ref="AE116:AE119"/>
    <mergeCell ref="AF116:AF119"/>
    <mergeCell ref="AG116:AG119"/>
    <mergeCell ref="AH116:AH119"/>
    <mergeCell ref="AI116:AI119"/>
    <mergeCell ref="AJ116:AJ119"/>
    <mergeCell ref="AJ102:AJ105"/>
    <mergeCell ref="AO116:AO119"/>
    <mergeCell ref="AA127:AA129"/>
    <mergeCell ref="AB127:AB129"/>
    <mergeCell ref="AC127:AC129"/>
    <mergeCell ref="AD127:AD129"/>
    <mergeCell ref="AE127:AE129"/>
    <mergeCell ref="AF127:AF129"/>
    <mergeCell ref="AG127:AG129"/>
    <mergeCell ref="AH127:AH129"/>
    <mergeCell ref="AI127:AI129"/>
    <mergeCell ref="AJ127:AJ129"/>
    <mergeCell ref="AK127:AK129"/>
    <mergeCell ref="AL127:AL129"/>
    <mergeCell ref="AM127:AM129"/>
    <mergeCell ref="AN127:AN129"/>
    <mergeCell ref="AO127:AO129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AN120:AN121"/>
    <mergeCell ref="AO120:AO121"/>
    <mergeCell ref="AJ130:AJ132"/>
    <mergeCell ref="AK130:AK132"/>
    <mergeCell ref="AL130:AL132"/>
    <mergeCell ref="AM130:AM132"/>
    <mergeCell ref="AN130:AN132"/>
    <mergeCell ref="AO130:AO132"/>
    <mergeCell ref="V133:V139"/>
    <mergeCell ref="W133:W139"/>
    <mergeCell ref="X133:X139"/>
    <mergeCell ref="Y133:Y139"/>
    <mergeCell ref="Z133:Z139"/>
    <mergeCell ref="AA133:AA139"/>
    <mergeCell ref="AB133:AB139"/>
    <mergeCell ref="AC133:AC139"/>
    <mergeCell ref="AD133:AD139"/>
    <mergeCell ref="AE133:AE139"/>
    <mergeCell ref="AF133:AF139"/>
    <mergeCell ref="AG133:AG139"/>
    <mergeCell ref="AH133:AH139"/>
    <mergeCell ref="AI133:AI139"/>
    <mergeCell ref="AJ133:AJ139"/>
    <mergeCell ref="AK133:AK139"/>
    <mergeCell ref="AL133:AL139"/>
    <mergeCell ref="AM133:AM139"/>
    <mergeCell ref="AN133:AN139"/>
    <mergeCell ref="AO133:AO139"/>
    <mergeCell ref="AI140:AI141"/>
    <mergeCell ref="AJ140:AJ141"/>
    <mergeCell ref="AK140:AK141"/>
    <mergeCell ref="AM148:AM149"/>
    <mergeCell ref="AN148:AN149"/>
    <mergeCell ref="AO148:AO149"/>
    <mergeCell ref="V146:V147"/>
    <mergeCell ref="W146:W147"/>
    <mergeCell ref="X146:X147"/>
    <mergeCell ref="AA146:AA147"/>
    <mergeCell ref="AC146:AC147"/>
    <mergeCell ref="AD146:AD147"/>
    <mergeCell ref="AE146:AE147"/>
    <mergeCell ref="AF146:AF147"/>
    <mergeCell ref="AG146:AG147"/>
    <mergeCell ref="AH146:AH147"/>
    <mergeCell ref="AI146:AI147"/>
    <mergeCell ref="AJ146:AJ147"/>
    <mergeCell ref="AK146:AK147"/>
    <mergeCell ref="AL146:AL147"/>
    <mergeCell ref="AM146:AM147"/>
    <mergeCell ref="AN146:AN147"/>
    <mergeCell ref="AO146:AO147"/>
    <mergeCell ref="AB146:AB147"/>
    <mergeCell ref="V148:V149"/>
    <mergeCell ref="W148:W149"/>
    <mergeCell ref="X148:X149"/>
    <mergeCell ref="Y148:Y149"/>
    <mergeCell ref="Z148:Z149"/>
    <mergeCell ref="AA148:AA149"/>
    <mergeCell ref="AB148:AB149"/>
    <mergeCell ref="AC148:AC149"/>
    <mergeCell ref="AL140:AL141"/>
    <mergeCell ref="AM140:AM141"/>
    <mergeCell ref="AN140:AN141"/>
    <mergeCell ref="AO140:AO141"/>
    <mergeCell ref="V142:V143"/>
    <mergeCell ref="X142:X143"/>
    <mergeCell ref="Y142:Y143"/>
    <mergeCell ref="Z142:Z143"/>
    <mergeCell ref="AA142:AA143"/>
    <mergeCell ref="AB142:AB143"/>
    <mergeCell ref="AC142:AC143"/>
    <mergeCell ref="AD142:AD143"/>
    <mergeCell ref="AE142:AE143"/>
    <mergeCell ref="AF142:AF143"/>
    <mergeCell ref="AG142:AG143"/>
    <mergeCell ref="AH142:AH143"/>
    <mergeCell ref="AI142:AI143"/>
    <mergeCell ref="AJ142:AJ143"/>
    <mergeCell ref="AK142:AK143"/>
    <mergeCell ref="AL142:AL143"/>
    <mergeCell ref="AM142:AM143"/>
    <mergeCell ref="AN142:AN143"/>
    <mergeCell ref="AO142:AO143"/>
    <mergeCell ref="V140:V141"/>
    <mergeCell ref="W140:W141"/>
    <mergeCell ref="X140:X141"/>
    <mergeCell ref="Y140:Y141"/>
    <mergeCell ref="Z140:Z141"/>
    <mergeCell ref="AA140:AA141"/>
    <mergeCell ref="AB140:AB141"/>
    <mergeCell ref="AC140:AC141"/>
    <mergeCell ref="AD140:AD141"/>
    <mergeCell ref="AK155:AK156"/>
    <mergeCell ref="AL155:AL156"/>
    <mergeCell ref="AL148:AL149"/>
    <mergeCell ref="U144:U145"/>
    <mergeCell ref="V144:V145"/>
    <mergeCell ref="W144:W145"/>
    <mergeCell ref="X144:X145"/>
    <mergeCell ref="Y144:Y145"/>
    <mergeCell ref="Z144:Z145"/>
    <mergeCell ref="AA144:AA145"/>
    <mergeCell ref="AB144:AB145"/>
    <mergeCell ref="AC144:AC145"/>
    <mergeCell ref="AD144:AD145"/>
    <mergeCell ref="AE144:AE145"/>
    <mergeCell ref="AF144:AF145"/>
    <mergeCell ref="AG144:AG145"/>
    <mergeCell ref="AH144:AH145"/>
    <mergeCell ref="AI144:AI145"/>
    <mergeCell ref="AJ144:AJ145"/>
    <mergeCell ref="AK144:AK145"/>
    <mergeCell ref="U148:U149"/>
    <mergeCell ref="AD148:AD149"/>
    <mergeCell ref="AE148:AE149"/>
    <mergeCell ref="AF148:AF149"/>
    <mergeCell ref="AG148:AG149"/>
    <mergeCell ref="AH148:AH149"/>
    <mergeCell ref="AI148:AI149"/>
    <mergeCell ref="AJ148:AJ149"/>
    <mergeCell ref="AK148:AK149"/>
    <mergeCell ref="AB155:AB156"/>
    <mergeCell ref="Y146:Y147"/>
    <mergeCell ref="Z146:Z147"/>
    <mergeCell ref="AM160:AM161"/>
    <mergeCell ref="AN160:AN161"/>
    <mergeCell ref="AO160:AO161"/>
    <mergeCell ref="AM155:AM156"/>
    <mergeCell ref="V155:V156"/>
    <mergeCell ref="W155:W156"/>
    <mergeCell ref="AL144:AL145"/>
    <mergeCell ref="AM144:AM145"/>
    <mergeCell ref="AN144:AN145"/>
    <mergeCell ref="AO144:AO145"/>
    <mergeCell ref="V153:V154"/>
    <mergeCell ref="W153:W154"/>
    <mergeCell ref="X153:X154"/>
    <mergeCell ref="Y153:Y154"/>
    <mergeCell ref="Z153:Z154"/>
    <mergeCell ref="AA153:AA154"/>
    <mergeCell ref="Y155:Y156"/>
    <mergeCell ref="Z155:Z156"/>
    <mergeCell ref="AA155:AA156"/>
    <mergeCell ref="AB153:AB154"/>
    <mergeCell ref="AC153:AC154"/>
    <mergeCell ref="AD153:AD154"/>
    <mergeCell ref="AE153:AE154"/>
    <mergeCell ref="AF153:AF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G168:AG169"/>
    <mergeCell ref="AH168:AH169"/>
    <mergeCell ref="AI168:AI169"/>
    <mergeCell ref="AJ168:AJ169"/>
    <mergeCell ref="AK168:AK169"/>
    <mergeCell ref="AL168:AL169"/>
    <mergeCell ref="AM168:AM169"/>
    <mergeCell ref="AN155:AN156"/>
    <mergeCell ref="AO155:AO156"/>
    <mergeCell ref="AL166:AL167"/>
    <mergeCell ref="AM166:AM167"/>
    <mergeCell ref="AN166:AN167"/>
    <mergeCell ref="AO164:AO165"/>
    <mergeCell ref="AO166:AO167"/>
    <mergeCell ref="AO153:AO154"/>
    <mergeCell ref="V160:V161"/>
    <mergeCell ref="W160:W161"/>
    <mergeCell ref="X160:X161"/>
    <mergeCell ref="Y160:Y161"/>
    <mergeCell ref="Z160:Z161"/>
    <mergeCell ref="AA160:AA161"/>
    <mergeCell ref="AB160:AB161"/>
    <mergeCell ref="AC160:AC161"/>
    <mergeCell ref="AD160:AD161"/>
    <mergeCell ref="AE160:AE161"/>
    <mergeCell ref="AF160:AF161"/>
    <mergeCell ref="AG160:AG161"/>
    <mergeCell ref="AH160:AH161"/>
    <mergeCell ref="AI160:AI161"/>
    <mergeCell ref="AJ160:AJ161"/>
    <mergeCell ref="AK160:AK161"/>
    <mergeCell ref="AL160:AL161"/>
    <mergeCell ref="AJ157:AJ159"/>
    <mergeCell ref="AK157:AK159"/>
    <mergeCell ref="AL157:AL159"/>
    <mergeCell ref="AM157:AM159"/>
    <mergeCell ref="AN157:AN159"/>
    <mergeCell ref="AO157:AO159"/>
    <mergeCell ref="U168:U169"/>
    <mergeCell ref="V164:V165"/>
    <mergeCell ref="W164:W165"/>
    <mergeCell ref="X164:X165"/>
    <mergeCell ref="V166:V167"/>
    <mergeCell ref="W166:W167"/>
    <mergeCell ref="X166:X167"/>
    <mergeCell ref="V168:V169"/>
    <mergeCell ref="W168:W169"/>
    <mergeCell ref="X168:X169"/>
    <mergeCell ref="Y164:Y165"/>
    <mergeCell ref="Z164:Z165"/>
    <mergeCell ref="Y166:Y167"/>
    <mergeCell ref="Z166:Z167"/>
    <mergeCell ref="Y168:Y169"/>
    <mergeCell ref="Z168:Z169"/>
    <mergeCell ref="AO168:AO169"/>
    <mergeCell ref="AN168:AN169"/>
    <mergeCell ref="AF157:AF159"/>
    <mergeCell ref="AG157:AG159"/>
    <mergeCell ref="AI157:AI159"/>
    <mergeCell ref="AM164:AM165"/>
    <mergeCell ref="AC168:AC169"/>
    <mergeCell ref="AD168:AD169"/>
    <mergeCell ref="AE168:AE169"/>
    <mergeCell ref="AF168:AF169"/>
    <mergeCell ref="AJ170:AJ173"/>
    <mergeCell ref="AK170:AK173"/>
    <mergeCell ref="AL170:AL173"/>
    <mergeCell ref="AM170:AM173"/>
    <mergeCell ref="AN170:AN173"/>
    <mergeCell ref="AO170:AO173"/>
    <mergeCell ref="AA168:AA169"/>
    <mergeCell ref="AB164:AB165"/>
    <mergeCell ref="AB166:AB167"/>
    <mergeCell ref="AB168:AB169"/>
    <mergeCell ref="AC164:AC165"/>
    <mergeCell ref="AD164:AD165"/>
    <mergeCell ref="AE164:AE165"/>
    <mergeCell ref="AF164:AF165"/>
    <mergeCell ref="AG164:AG165"/>
    <mergeCell ref="AH164:AH165"/>
    <mergeCell ref="AI164:AI165"/>
    <mergeCell ref="AJ164:AJ165"/>
    <mergeCell ref="AK164:AK165"/>
    <mergeCell ref="AL164:AL165"/>
    <mergeCell ref="AN164:AN165"/>
    <mergeCell ref="AC166:AC167"/>
    <mergeCell ref="AD166:AD167"/>
    <mergeCell ref="AE166:AE167"/>
    <mergeCell ref="AF166:AF167"/>
    <mergeCell ref="AG166:AG167"/>
    <mergeCell ref="AH166:AH167"/>
    <mergeCell ref="AI166:AI167"/>
    <mergeCell ref="AJ166:AJ167"/>
    <mergeCell ref="AK166:AK167"/>
    <mergeCell ref="AA164:AA165"/>
    <mergeCell ref="AA166:AA167"/>
    <mergeCell ref="V170:V173"/>
    <mergeCell ref="W170:W173"/>
    <mergeCell ref="X170:X173"/>
    <mergeCell ref="Y170:Y173"/>
    <mergeCell ref="Z170:Z173"/>
    <mergeCell ref="AA170:AA173"/>
    <mergeCell ref="U174:U175"/>
    <mergeCell ref="U170:U173"/>
    <mergeCell ref="AB170:AB173"/>
    <mergeCell ref="AC170:AC173"/>
    <mergeCell ref="AD170:AD173"/>
    <mergeCell ref="AE170:AE173"/>
    <mergeCell ref="AF170:AF173"/>
    <mergeCell ref="AG170:AG173"/>
    <mergeCell ref="AH170:AH173"/>
    <mergeCell ref="AI170:AI173"/>
    <mergeCell ref="V174:V175"/>
    <mergeCell ref="W174:W175"/>
    <mergeCell ref="X174:X175"/>
    <mergeCell ref="Y174:Y175"/>
    <mergeCell ref="Z174:Z175"/>
    <mergeCell ref="AA174:AA175"/>
    <mergeCell ref="AB174:AB175"/>
    <mergeCell ref="AC174:AC175"/>
    <mergeCell ref="AD174:AD175"/>
    <mergeCell ref="AE174:AE175"/>
    <mergeCell ref="AF174:AF175"/>
    <mergeCell ref="AG174:AG175"/>
    <mergeCell ref="AH174:AH175"/>
    <mergeCell ref="AO176:AO177"/>
    <mergeCell ref="AO178:AO179"/>
    <mergeCell ref="AI174:AI175"/>
    <mergeCell ref="AJ174:AJ175"/>
    <mergeCell ref="AK174:AK175"/>
    <mergeCell ref="AL174:AL175"/>
    <mergeCell ref="U176:U177"/>
    <mergeCell ref="U178:U179"/>
    <mergeCell ref="V176:V177"/>
    <mergeCell ref="W176:W177"/>
    <mergeCell ref="X176:X177"/>
    <mergeCell ref="V178:V179"/>
    <mergeCell ref="W178:W179"/>
    <mergeCell ref="X178:X179"/>
    <mergeCell ref="Y176:Y177"/>
    <mergeCell ref="Y178:Y179"/>
    <mergeCell ref="Z176:Z177"/>
    <mergeCell ref="Z178:Z179"/>
    <mergeCell ref="AA176:AA177"/>
    <mergeCell ref="AA178:AA179"/>
    <mergeCell ref="AB176:AB177"/>
    <mergeCell ref="AC176:AC177"/>
    <mergeCell ref="AD176:AD177"/>
    <mergeCell ref="AG176:AG177"/>
    <mergeCell ref="AH176:AH177"/>
    <mergeCell ref="AI176:AI177"/>
    <mergeCell ref="AJ176:AJ177"/>
    <mergeCell ref="AK176:AK177"/>
    <mergeCell ref="AL176:AL177"/>
    <mergeCell ref="AM174:AM175"/>
    <mergeCell ref="AN174:AN175"/>
    <mergeCell ref="AO174:AO175"/>
    <mergeCell ref="X189:X190"/>
    <mergeCell ref="X191:X192"/>
    <mergeCell ref="Y189:Y190"/>
    <mergeCell ref="Z189:Z190"/>
    <mergeCell ref="AA189:AA190"/>
    <mergeCell ref="Y191:Y192"/>
    <mergeCell ref="Z191:Z192"/>
    <mergeCell ref="AA191:AA192"/>
    <mergeCell ref="AB189:AB190"/>
    <mergeCell ref="AB191:AB192"/>
    <mergeCell ref="AC189:AC190"/>
    <mergeCell ref="AD189:AD190"/>
    <mergeCell ref="AE189:AE190"/>
    <mergeCell ref="AM176:AM177"/>
    <mergeCell ref="AN176:AN177"/>
    <mergeCell ref="AB178:AB179"/>
    <mergeCell ref="AC178:AC179"/>
    <mergeCell ref="AD178:AD179"/>
    <mergeCell ref="AE178:AE179"/>
    <mergeCell ref="AF178:AF179"/>
    <mergeCell ref="AG178:AG179"/>
    <mergeCell ref="AH178:AH179"/>
    <mergeCell ref="AI178:AI179"/>
    <mergeCell ref="AJ178:AJ179"/>
    <mergeCell ref="AK178:AK179"/>
    <mergeCell ref="AL178:AL179"/>
    <mergeCell ref="AM178:AM179"/>
    <mergeCell ref="AN178:AN179"/>
    <mergeCell ref="AF189:AF190"/>
    <mergeCell ref="AG189:AG190"/>
    <mergeCell ref="AH189:AH190"/>
    <mergeCell ref="AI189:AI190"/>
    <mergeCell ref="AJ189:AJ190"/>
    <mergeCell ref="AK189:AK190"/>
    <mergeCell ref="AL189:AL190"/>
    <mergeCell ref="AM189:AM190"/>
    <mergeCell ref="AN189:AN190"/>
    <mergeCell ref="AC191:AC192"/>
    <mergeCell ref="AD191:AD192"/>
    <mergeCell ref="AE176:AE177"/>
    <mergeCell ref="AF176:AF177"/>
    <mergeCell ref="AE191:AE192"/>
    <mergeCell ref="AF191:AF192"/>
    <mergeCell ref="AG191:AG192"/>
    <mergeCell ref="AH191:AH192"/>
    <mergeCell ref="AI191:AI192"/>
    <mergeCell ref="AJ191:AJ192"/>
    <mergeCell ref="AK191:AK192"/>
    <mergeCell ref="AL191:AL192"/>
    <mergeCell ref="AM191:AM192"/>
    <mergeCell ref="AN191:AN192"/>
    <mergeCell ref="AO189:AO190"/>
    <mergeCell ref="AO191:AO192"/>
    <mergeCell ref="V216:V217"/>
    <mergeCell ref="W216:W217"/>
    <mergeCell ref="X216:X217"/>
    <mergeCell ref="Y216:Y217"/>
    <mergeCell ref="Z216:Z217"/>
    <mergeCell ref="AA216:AA217"/>
    <mergeCell ref="AB216:AB217"/>
    <mergeCell ref="U218:U219"/>
    <mergeCell ref="V218:V219"/>
    <mergeCell ref="W218:W219"/>
    <mergeCell ref="X218:X219"/>
    <mergeCell ref="Y218:Y219"/>
    <mergeCell ref="Z218:Z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AJ218:AJ219"/>
    <mergeCell ref="AK218:AK219"/>
    <mergeCell ref="AL218:AL219"/>
    <mergeCell ref="AM218:AM219"/>
    <mergeCell ref="AN218:AN219"/>
    <mergeCell ref="AO218:AO219"/>
    <mergeCell ref="AC216:AC217"/>
    <mergeCell ref="AD216:AD217"/>
    <mergeCell ref="AE216:AE217"/>
    <mergeCell ref="AF216:AF217"/>
    <mergeCell ref="AG216:AG217"/>
    <mergeCell ref="AH216:AH217"/>
    <mergeCell ref="AI216:AI217"/>
    <mergeCell ref="AJ216:AJ217"/>
    <mergeCell ref="AK216:AK217"/>
    <mergeCell ref="AL216:AL217"/>
    <mergeCell ref="AM216:AM217"/>
    <mergeCell ref="AN216:AN217"/>
    <mergeCell ref="AO216:AO217"/>
    <mergeCell ref="AO220:AO221"/>
    <mergeCell ref="V227:V228"/>
    <mergeCell ref="W227:W228"/>
    <mergeCell ref="X227:X228"/>
    <mergeCell ref="Y227:Y228"/>
    <mergeCell ref="Z227:Z228"/>
    <mergeCell ref="AA227:AA228"/>
    <mergeCell ref="AB227:AB228"/>
    <mergeCell ref="AC227:AC228"/>
    <mergeCell ref="AD227:AD228"/>
    <mergeCell ref="AE227:AE228"/>
    <mergeCell ref="AF227:AF228"/>
    <mergeCell ref="AG227:AG228"/>
    <mergeCell ref="AH227:AH228"/>
    <mergeCell ref="AI227:AI228"/>
    <mergeCell ref="AJ227:AJ228"/>
    <mergeCell ref="AK227:AK228"/>
    <mergeCell ref="AL227:AL228"/>
    <mergeCell ref="AM227:AM228"/>
    <mergeCell ref="AN227:AN228"/>
    <mergeCell ref="AO227:AO228"/>
    <mergeCell ref="AL220:AL221"/>
    <mergeCell ref="AM220:AM221"/>
    <mergeCell ref="AN220:AN221"/>
    <mergeCell ref="AE220:AE221"/>
    <mergeCell ref="AF220:AF221"/>
    <mergeCell ref="AG220:AG221"/>
    <mergeCell ref="AH220:AH221"/>
    <mergeCell ref="AI220:AI221"/>
    <mergeCell ref="AJ220:AJ221"/>
    <mergeCell ref="AK220:AK221"/>
    <mergeCell ref="AL230:AL235"/>
    <mergeCell ref="AM230:AM235"/>
    <mergeCell ref="AN230:AN235"/>
    <mergeCell ref="AM253:AM255"/>
    <mergeCell ref="AN253:AN255"/>
    <mergeCell ref="V220:V221"/>
    <mergeCell ref="W220:W221"/>
    <mergeCell ref="X220:X221"/>
    <mergeCell ref="Y220:Y221"/>
    <mergeCell ref="Z220:Z221"/>
    <mergeCell ref="AA220:AA221"/>
    <mergeCell ref="AB220:AB221"/>
    <mergeCell ref="AC220:AC221"/>
    <mergeCell ref="AD220:AD221"/>
    <mergeCell ref="AB230:AB235"/>
    <mergeCell ref="AC230:AC235"/>
    <mergeCell ref="AD230:AD235"/>
    <mergeCell ref="AE230:AE235"/>
    <mergeCell ref="AF230:AF235"/>
    <mergeCell ref="AG230:AG235"/>
    <mergeCell ref="AH230:AH235"/>
    <mergeCell ref="AI230:AI235"/>
    <mergeCell ref="AO230:AO235"/>
    <mergeCell ref="V230:V235"/>
    <mergeCell ref="W230:W235"/>
    <mergeCell ref="X230:X235"/>
    <mergeCell ref="Y230:Y235"/>
    <mergeCell ref="Z230:Z235"/>
    <mergeCell ref="AA230:AA235"/>
    <mergeCell ref="AK251:AK252"/>
    <mergeCell ref="AL251:AL252"/>
    <mergeCell ref="AM251:AM252"/>
    <mergeCell ref="AN251:AN252"/>
    <mergeCell ref="AO251:AO252"/>
    <mergeCell ref="AD245:AD246"/>
    <mergeCell ref="AE245:AE246"/>
    <mergeCell ref="AF245:AF246"/>
    <mergeCell ref="AG245:AG246"/>
    <mergeCell ref="AH245:AH246"/>
    <mergeCell ref="AI245:AI246"/>
    <mergeCell ref="AJ245:AJ246"/>
    <mergeCell ref="AK245:AK246"/>
    <mergeCell ref="AL245:AL246"/>
    <mergeCell ref="AM245:AM246"/>
    <mergeCell ref="AN245:AN246"/>
    <mergeCell ref="AM249:AM250"/>
    <mergeCell ref="AN249:AN250"/>
    <mergeCell ref="AO249:AO250"/>
    <mergeCell ref="AJ230:AJ235"/>
    <mergeCell ref="AK230:AK235"/>
    <mergeCell ref="AA253:AA255"/>
    <mergeCell ref="AB253:AB255"/>
    <mergeCell ref="AC253:AC255"/>
    <mergeCell ref="AD253:AD255"/>
    <mergeCell ref="AE253:AE255"/>
    <mergeCell ref="AF253:AF255"/>
    <mergeCell ref="AG253:AG255"/>
    <mergeCell ref="AH253:AH255"/>
    <mergeCell ref="AI253:AI255"/>
    <mergeCell ref="AJ253:AJ255"/>
    <mergeCell ref="AK253:AK255"/>
    <mergeCell ref="AL253:AL255"/>
    <mergeCell ref="AO256:AO259"/>
    <mergeCell ref="V249:V250"/>
    <mergeCell ref="X249:X250"/>
    <mergeCell ref="Y249:Y250"/>
    <mergeCell ref="Z249:Z250"/>
    <mergeCell ref="AA249:AA250"/>
    <mergeCell ref="AB249:AB250"/>
    <mergeCell ref="AC249:AC250"/>
    <mergeCell ref="AD249:AD250"/>
    <mergeCell ref="AE249:AE250"/>
    <mergeCell ref="AF249:AF250"/>
    <mergeCell ref="AG249:AG250"/>
    <mergeCell ref="AH249:AH250"/>
    <mergeCell ref="AI249:AI250"/>
    <mergeCell ref="AJ249:AJ250"/>
    <mergeCell ref="AK249:AK250"/>
    <mergeCell ref="AL249:AL250"/>
    <mergeCell ref="AO253:AO255"/>
    <mergeCell ref="V251:V252"/>
    <mergeCell ref="X251:X252"/>
    <mergeCell ref="Y251:Y252"/>
    <mergeCell ref="Z251:Z252"/>
    <mergeCell ref="AA251:AA252"/>
    <mergeCell ref="AB251:AB252"/>
    <mergeCell ref="AC251:AC252"/>
    <mergeCell ref="AD251:AD252"/>
    <mergeCell ref="AE251:AE252"/>
    <mergeCell ref="AF251:AF252"/>
    <mergeCell ref="AG251:AG252"/>
    <mergeCell ref="AH251:AH252"/>
    <mergeCell ref="AI251:AI252"/>
    <mergeCell ref="AJ251:AJ252"/>
    <mergeCell ref="AA260:AA262"/>
    <mergeCell ref="AB260:AB262"/>
    <mergeCell ref="AC260:AC262"/>
    <mergeCell ref="AD260:AD262"/>
    <mergeCell ref="AE260:AE262"/>
    <mergeCell ref="AF260:AF262"/>
    <mergeCell ref="AG260:AG262"/>
    <mergeCell ref="AH260:AH262"/>
    <mergeCell ref="AI260:AI262"/>
    <mergeCell ref="AJ260:AJ262"/>
    <mergeCell ref="AK260:AK262"/>
    <mergeCell ref="V256:V259"/>
    <mergeCell ref="X256:X259"/>
    <mergeCell ref="Y256:Y259"/>
    <mergeCell ref="Z256:Z259"/>
    <mergeCell ref="AA256:AA259"/>
    <mergeCell ref="AB256:AB259"/>
    <mergeCell ref="AC256:AC259"/>
    <mergeCell ref="AD256:AD259"/>
    <mergeCell ref="AE256:AE259"/>
    <mergeCell ref="AF256:AF259"/>
    <mergeCell ref="AG256:AG259"/>
    <mergeCell ref="AH256:AH259"/>
    <mergeCell ref="AI256:AI259"/>
    <mergeCell ref="AJ256:AJ259"/>
    <mergeCell ref="AK256:AK259"/>
    <mergeCell ref="AL256:AL259"/>
    <mergeCell ref="AM256:AM259"/>
    <mergeCell ref="AN256:AN259"/>
    <mergeCell ref="AL260:AL262"/>
    <mergeCell ref="AM260:AM262"/>
    <mergeCell ref="AN260:AN262"/>
    <mergeCell ref="AO260:AO262"/>
    <mergeCell ref="V266:V267"/>
    <mergeCell ref="X266:X267"/>
    <mergeCell ref="Y266:Y267"/>
    <mergeCell ref="Z266:Z267"/>
    <mergeCell ref="AA266:AA267"/>
    <mergeCell ref="AB266:AB267"/>
    <mergeCell ref="V260:V262"/>
    <mergeCell ref="X260:X262"/>
    <mergeCell ref="Y260:Y262"/>
    <mergeCell ref="Z260:Z262"/>
    <mergeCell ref="AK273:AK274"/>
    <mergeCell ref="AL273:AL274"/>
    <mergeCell ref="AM273:AM274"/>
    <mergeCell ref="AN273:AN274"/>
    <mergeCell ref="X268:X269"/>
    <mergeCell ref="Y268:Y269"/>
    <mergeCell ref="Z268:Z269"/>
    <mergeCell ref="AA268:AA269"/>
    <mergeCell ref="AB268:AB269"/>
    <mergeCell ref="AC268:AC269"/>
    <mergeCell ref="AD268:AD269"/>
    <mergeCell ref="AE268:AE269"/>
    <mergeCell ref="AF268:AF269"/>
    <mergeCell ref="AG268:AG269"/>
    <mergeCell ref="AH268:AH269"/>
    <mergeCell ref="AI268:AI269"/>
    <mergeCell ref="AJ268:AJ269"/>
    <mergeCell ref="AK268:AK269"/>
    <mergeCell ref="AL268:AL269"/>
    <mergeCell ref="AM268:AM269"/>
    <mergeCell ref="AN268:AN269"/>
    <mergeCell ref="AH270:AH271"/>
    <mergeCell ref="AI270:AI271"/>
    <mergeCell ref="AJ270:AJ271"/>
    <mergeCell ref="AK270:AK271"/>
    <mergeCell ref="AL270:AL271"/>
    <mergeCell ref="AM270:AM271"/>
    <mergeCell ref="AM277:AM278"/>
    <mergeCell ref="AN277:AN278"/>
    <mergeCell ref="AO277:AO278"/>
    <mergeCell ref="AH277:AH278"/>
    <mergeCell ref="AO268:AO269"/>
    <mergeCell ref="AC266:AC267"/>
    <mergeCell ref="AD266:AD267"/>
    <mergeCell ref="AE266:AE267"/>
    <mergeCell ref="AF266:AF267"/>
    <mergeCell ref="AG266:AG267"/>
    <mergeCell ref="AH266:AH267"/>
    <mergeCell ref="AI266:AI267"/>
    <mergeCell ref="AJ266:AJ267"/>
    <mergeCell ref="AK266:AK267"/>
    <mergeCell ref="AL266:AL267"/>
    <mergeCell ref="AM266:AM267"/>
    <mergeCell ref="AN266:AN267"/>
    <mergeCell ref="AO266:AO267"/>
    <mergeCell ref="AC273:AC274"/>
    <mergeCell ref="AD273:AD274"/>
    <mergeCell ref="AE273:AE274"/>
    <mergeCell ref="AF273:AF274"/>
    <mergeCell ref="AG273:AG274"/>
    <mergeCell ref="AH273:AH274"/>
    <mergeCell ref="AI273:AI274"/>
    <mergeCell ref="AJ273:AJ274"/>
    <mergeCell ref="AA285:AA286"/>
    <mergeCell ref="AB285:AB286"/>
    <mergeCell ref="AC285:AC286"/>
    <mergeCell ref="AD285:AD286"/>
    <mergeCell ref="AE285:AE286"/>
    <mergeCell ref="AF285:AF286"/>
    <mergeCell ref="V270:V271"/>
    <mergeCell ref="X270:X271"/>
    <mergeCell ref="Y270:Y271"/>
    <mergeCell ref="Z270:Z271"/>
    <mergeCell ref="AA270:AA271"/>
    <mergeCell ref="AB270:AB271"/>
    <mergeCell ref="AC270:AC271"/>
    <mergeCell ref="AD270:AD271"/>
    <mergeCell ref="AE270:AE271"/>
    <mergeCell ref="AF270:AF271"/>
    <mergeCell ref="AG270:AG271"/>
    <mergeCell ref="V273:V274"/>
    <mergeCell ref="X273:X274"/>
    <mergeCell ref="Y273:Y274"/>
    <mergeCell ref="Z273:Z274"/>
    <mergeCell ref="AA273:AA274"/>
    <mergeCell ref="AB273:AB274"/>
    <mergeCell ref="AG277:AG27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AK287:AK288"/>
    <mergeCell ref="AL287:AL288"/>
    <mergeCell ref="AM287:AM288"/>
    <mergeCell ref="AO294:AO295"/>
    <mergeCell ref="AM294:AM295"/>
    <mergeCell ref="AN294:AN295"/>
    <mergeCell ref="AA294:AA295"/>
    <mergeCell ref="AB294:AB295"/>
    <mergeCell ref="AC294:AC295"/>
    <mergeCell ref="AD294:AD295"/>
    <mergeCell ref="AE294:AE295"/>
    <mergeCell ref="AF294:AF295"/>
    <mergeCell ref="AG294:AG295"/>
    <mergeCell ref="AH294:AH295"/>
    <mergeCell ref="AI294:AI295"/>
    <mergeCell ref="AJ294:AJ295"/>
    <mergeCell ref="AK294:AK295"/>
    <mergeCell ref="AO287:AO288"/>
    <mergeCell ref="Y334:Y336"/>
    <mergeCell ref="Z334:Z336"/>
    <mergeCell ref="U230:U235"/>
    <mergeCell ref="U227:U228"/>
    <mergeCell ref="U220:U221"/>
    <mergeCell ref="U216:U217"/>
    <mergeCell ref="U189:U190"/>
    <mergeCell ref="U191:U192"/>
    <mergeCell ref="U166:U167"/>
    <mergeCell ref="U164:U165"/>
    <mergeCell ref="U160:U161"/>
    <mergeCell ref="U155:U156"/>
    <mergeCell ref="U153:U154"/>
    <mergeCell ref="U146:U147"/>
    <mergeCell ref="U142:U143"/>
    <mergeCell ref="W142:W143"/>
    <mergeCell ref="V294:V295"/>
    <mergeCell ref="Z294:Z295"/>
    <mergeCell ref="X287:X288"/>
    <mergeCell ref="Y287:Y288"/>
    <mergeCell ref="Z287:Z288"/>
    <mergeCell ref="V285:V286"/>
    <mergeCell ref="X285:X286"/>
    <mergeCell ref="Y285:Y286"/>
    <mergeCell ref="Z285:Z286"/>
    <mergeCell ref="X253:X255"/>
    <mergeCell ref="Y253:Y255"/>
    <mergeCell ref="Z253:Z255"/>
    <mergeCell ref="V189:V190"/>
    <mergeCell ref="V191:V192"/>
    <mergeCell ref="W189:W190"/>
    <mergeCell ref="W191:W192"/>
    <mergeCell ref="Z157:Z159"/>
    <mergeCell ref="AA157:AA159"/>
    <mergeCell ref="AB157:AB159"/>
    <mergeCell ref="AC157:AC159"/>
    <mergeCell ref="AH157:AH159"/>
    <mergeCell ref="AD157:AD159"/>
    <mergeCell ref="AE157:AE159"/>
    <mergeCell ref="U48:U50"/>
    <mergeCell ref="U51:U53"/>
    <mergeCell ref="U54:U56"/>
    <mergeCell ref="U57:U59"/>
    <mergeCell ref="U60:U62"/>
    <mergeCell ref="U63:U65"/>
    <mergeCell ref="U66:U68"/>
    <mergeCell ref="U69:U71"/>
    <mergeCell ref="U75:U77"/>
    <mergeCell ref="U78:U80"/>
    <mergeCell ref="AF155:AF156"/>
    <mergeCell ref="AG155:AG156"/>
    <mergeCell ref="AH155:AH156"/>
    <mergeCell ref="U140:U141"/>
    <mergeCell ref="AE140:AE141"/>
    <mergeCell ref="AF140:AF141"/>
    <mergeCell ref="AG140:AG141"/>
    <mergeCell ref="AH140:AH141"/>
    <mergeCell ref="AG88:AG94"/>
    <mergeCell ref="AH88:AH94"/>
    <mergeCell ref="AA88:AA94"/>
    <mergeCell ref="AB88:AB94"/>
    <mergeCell ref="V113:V115"/>
    <mergeCell ref="W113:W115"/>
    <mergeCell ref="X113:X115"/>
    <mergeCell ref="AL285:AL286"/>
    <mergeCell ref="AM285:AM286"/>
    <mergeCell ref="AN285:AN286"/>
    <mergeCell ref="AG285:AG286"/>
    <mergeCell ref="AH285:AH286"/>
    <mergeCell ref="AN287:AN288"/>
    <mergeCell ref="R36:R336"/>
    <mergeCell ref="AN270:AN271"/>
    <mergeCell ref="AO270:AO271"/>
    <mergeCell ref="AO285:AO286"/>
    <mergeCell ref="X294:X295"/>
    <mergeCell ref="Y294:Y295"/>
    <mergeCell ref="U133:U139"/>
    <mergeCell ref="U116:U119"/>
    <mergeCell ref="U109:U112"/>
    <mergeCell ref="AA48:AA50"/>
    <mergeCell ref="AA51:AA53"/>
    <mergeCell ref="AA54:AA56"/>
    <mergeCell ref="AA57:AA59"/>
    <mergeCell ref="AA60:AA62"/>
    <mergeCell ref="AA63:AA65"/>
    <mergeCell ref="AA66:AA68"/>
    <mergeCell ref="AA69:AA71"/>
    <mergeCell ref="AA72:AA74"/>
    <mergeCell ref="AA75:AA77"/>
    <mergeCell ref="AA78:AA80"/>
    <mergeCell ref="AL294:AL295"/>
    <mergeCell ref="U157:U159"/>
    <mergeCell ref="V157:V159"/>
    <mergeCell ref="W157:W159"/>
    <mergeCell ref="X157:X159"/>
    <mergeCell ref="Y157:Y159"/>
  </mergeCells>
  <dataValidations count="1">
    <dataValidation type="textLength" allowBlank="1" showInputMessage="1" showErrorMessage="1" errorTitle="DETALLE DEL PRODUCTO" error="MAXIMI 175 CARACTRERES" sqref="U146">
      <formula1>0</formula1>
      <formula2>175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"/>
  <sheetViews>
    <sheetView workbookViewId="0">
      <selection activeCell="E2" sqref="E2"/>
    </sheetView>
  </sheetViews>
  <sheetFormatPr baseColWidth="10" defaultRowHeight="15" x14ac:dyDescent="0.25"/>
  <cols>
    <col min="4" max="4" width="25.42578125" customWidth="1"/>
  </cols>
  <sheetData>
    <row r="2" spans="3:4" x14ac:dyDescent="0.25">
      <c r="C2">
        <v>530805</v>
      </c>
      <c r="D2" s="560" t="e">
        <f>+'PROGRAMACIÒN ANUAL DE LA PLANIF'!X41+'PROGRAMACIÒN ANUAL DE LA PLANIF'!X87+'PROGRAMACIÒN ANUAL DE LA PLANIF'!X97+'PROGRAMACIÒN ANUAL DE LA PLANIF'!X102+'PROGRAMACIÒN ANUAL DE LA PLANIF'!X106+'PROGRAMACIÒN ANUAL DE LA PLANIF'!X107+'PROGRAMACIÒN ANUAL DE LA PLANIF'!X113+'PROGRAMACIÒN ANUAL DE LA PLANIF'!X123+'PROGRAMACIÒN ANUAL DE LA PLANIF'!X124+'PROGRAMACIÒN ANUAL DE LA PLANIF'!X125+'PROGRAMACIÒN ANUAL DE LA PLANIF'!X126+'PROGRAMACIÒN ANUAL DE LA PLANIF'!X133+'PROGRAMACIÒN ANUAL DE LA PLANIF'!X140+'PROGRAMACIÒN ANUAL DE LA PLANIF'!X142+'PROGRAMACIÒN ANUAL DE LA PLANIF'!X153+'PROGRAMACIÒN ANUAL DE LA PLANIF'!X160+'PROGRAMACIÒN ANUAL DE LA PLANIF'!X163+'PROGRAMACIÒN ANUAL DE LA PLANIF'!X164+'PROGRAMACIÒN ANUAL DE LA PLANIF'!X182+'PROGRAMACIÒN ANUAL DE LA PLANIF'!X183+'PROGRAMACIÒN ANUAL DE LA PLANIF'!X184+'PROGRAMACIÒN ANUAL DE LA PLANIF'!X185+'PROGRAMACIÒN ANUAL DE LA PLANIF'!X186+'PROGRAMACIÒN ANUAL DE LA PLANIF'!X187+'PROGRAMACIÒN ANUAL DE LA PLANIF'!X193+'PROGRAMACIÒN ANUAL DE LA PLANIF'!X194+'PROGRAMACIÒN ANUAL DE LA PLANIF'!X195+'PROGRAMACIÒN ANUAL DE LA PLANIF'!X198+'PROGRAMACIÒN ANUAL DE LA PLANIF'!X200+'PROGRAMACIÒN ANUAL DE LA PLANIF'!X205+'PROGRAMACIÒN ANUAL DE LA PLANIF'!X207+'PROGRAMACIÒN ANUAL DE LA PLANIF'!X209+'PROGRAMACIÒN ANUAL DE LA PLANIF'!X211+'PROGRAMACIÒN ANUAL DE LA PLANIF'!X214+'PROGRAMACIÒN ANUAL DE LA PLANIF'!X215+'PROGRAMACIÒN ANUAL DE LA PLANIF'!X220+'PROGRAMACIÒN ANUAL DE LA PLANIF'!X222+'PROGRAMACIÒN ANUAL DE LA PLANIF'!X225+'PROGRAMACIÒN ANUAL DE LA PLANIF'!X226+'PROGRAMACIÒN ANUAL DE LA PLANIF'!X236:X239+'PROGRAMACIÒN ANUAL DE LA PLANIF'!X243+'PROGRAMACIÒN ANUAL DE LA PLANIF'!X244+'PROGRAMACIÒN ANUAL DE LA PLANIF'!X251+'PROGRAMACIÒN ANUAL DE LA PLANIF'!X253+'PROGRAMACIÒN ANUAL DE LA PLANIF'!X260+'PROGRAMACIÒN ANUAL DE LA PLANIF'!X264+'PROGRAMACIÒN ANUAL DE LA PLANIF'!X266+'PROGRAMACIÒN ANUAL DE LA PLANIF'!X273+'PROGRAMACIÒN ANUAL DE LA PLANIF'!X275+'PROGRAMACIÒN ANUAL DE LA PLANIF'!X276+'PROGRAMACIÒN ANUAL DE LA PLANIF'!X277:X278+'PROGRAMACIÒN ANUAL DE LA PLANIF'!X294</f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E10" sqref="E10"/>
    </sheetView>
  </sheetViews>
  <sheetFormatPr baseColWidth="10" defaultRowHeight="15" x14ac:dyDescent="0.25"/>
  <cols>
    <col min="2" max="2" width="28.5703125" customWidth="1"/>
    <col min="3" max="3" width="22" customWidth="1"/>
    <col min="4" max="4" width="19.28515625" customWidth="1"/>
    <col min="5" max="5" width="41.42578125" customWidth="1"/>
  </cols>
  <sheetData>
    <row r="2" spans="2:6" x14ac:dyDescent="0.25">
      <c r="B2" s="28" t="s">
        <v>159</v>
      </c>
      <c r="C2" s="28" t="s">
        <v>167</v>
      </c>
      <c r="D2" s="28" t="s">
        <v>168</v>
      </c>
      <c r="E2" s="28" t="s">
        <v>169</v>
      </c>
      <c r="F2" s="28" t="s">
        <v>164</v>
      </c>
    </row>
    <row r="3" spans="2:6" ht="45" x14ac:dyDescent="0.25">
      <c r="B3" s="29" t="s">
        <v>165</v>
      </c>
      <c r="C3" s="29">
        <v>13</v>
      </c>
      <c r="D3" s="29">
        <v>28</v>
      </c>
      <c r="E3" s="31" t="s">
        <v>170</v>
      </c>
      <c r="F3" s="30">
        <f>SUM(C3:E3)</f>
        <v>41</v>
      </c>
    </row>
    <row r="4" spans="2:6" x14ac:dyDescent="0.25">
      <c r="B4" s="29" t="s">
        <v>183</v>
      </c>
      <c r="C4" s="29">
        <v>10</v>
      </c>
      <c r="D4" s="29">
        <v>20</v>
      </c>
      <c r="E4" s="71" t="s">
        <v>184</v>
      </c>
      <c r="F4" s="30">
        <f>SUM(C4:E4)</f>
        <v>30</v>
      </c>
    </row>
    <row r="5" spans="2:6" x14ac:dyDescent="0.25">
      <c r="B5" s="29" t="s">
        <v>207</v>
      </c>
      <c r="C5" s="29">
        <v>12</v>
      </c>
      <c r="D5" s="29">
        <v>42</v>
      </c>
      <c r="E5" s="41" t="s">
        <v>208</v>
      </c>
      <c r="F5" s="30">
        <f>SUM(C5:E5)</f>
        <v>54</v>
      </c>
    </row>
    <row r="6" spans="2:6" x14ac:dyDescent="0.25">
      <c r="B6" s="29" t="s">
        <v>218</v>
      </c>
      <c r="C6" s="29">
        <v>16</v>
      </c>
      <c r="D6" s="29">
        <v>33</v>
      </c>
      <c r="E6" s="41" t="s">
        <v>219</v>
      </c>
      <c r="F6" s="30">
        <f>SUM(C6:E6)</f>
        <v>49</v>
      </c>
    </row>
    <row r="7" spans="2:6" x14ac:dyDescent="0.25">
      <c r="B7" s="29" t="s">
        <v>234</v>
      </c>
      <c r="C7" s="29">
        <v>6</v>
      </c>
      <c r="D7" s="29">
        <v>9</v>
      </c>
      <c r="E7" s="29"/>
      <c r="F7" s="30">
        <f t="shared" ref="F7:F18" si="0">SUM(C7:E7)</f>
        <v>15</v>
      </c>
    </row>
    <row r="8" spans="2:6" x14ac:dyDescent="0.25">
      <c r="B8" s="29" t="s">
        <v>260</v>
      </c>
      <c r="C8" s="29">
        <v>13</v>
      </c>
      <c r="D8" s="29">
        <v>28</v>
      </c>
      <c r="E8" s="29" t="s">
        <v>261</v>
      </c>
      <c r="F8" s="30">
        <f t="shared" si="0"/>
        <v>41</v>
      </c>
    </row>
    <row r="9" spans="2:6" x14ac:dyDescent="0.25">
      <c r="B9" s="29"/>
      <c r="C9" s="29"/>
      <c r="D9" s="29"/>
      <c r="E9" s="29"/>
      <c r="F9" s="30">
        <f t="shared" si="0"/>
        <v>0</v>
      </c>
    </row>
    <row r="10" spans="2:6" x14ac:dyDescent="0.25">
      <c r="B10" s="29"/>
      <c r="C10" s="29"/>
      <c r="D10" s="29"/>
      <c r="E10" s="29"/>
      <c r="F10" s="30">
        <f t="shared" si="0"/>
        <v>0</v>
      </c>
    </row>
    <row r="11" spans="2:6" x14ac:dyDescent="0.25">
      <c r="B11" s="29"/>
      <c r="C11" s="29"/>
      <c r="D11" s="29"/>
      <c r="E11" s="29"/>
      <c r="F11" s="30">
        <f t="shared" si="0"/>
        <v>0</v>
      </c>
    </row>
    <row r="12" spans="2:6" x14ac:dyDescent="0.25">
      <c r="B12" s="29"/>
      <c r="C12" s="29"/>
      <c r="D12" s="29"/>
      <c r="E12" s="29"/>
      <c r="F12" s="30">
        <f t="shared" si="0"/>
        <v>0</v>
      </c>
    </row>
    <row r="13" spans="2:6" x14ac:dyDescent="0.25">
      <c r="B13" s="29"/>
      <c r="C13" s="29"/>
      <c r="D13" s="29"/>
      <c r="E13" s="29"/>
      <c r="F13" s="30">
        <f t="shared" si="0"/>
        <v>0</v>
      </c>
    </row>
    <row r="14" spans="2:6" x14ac:dyDescent="0.25">
      <c r="B14" s="29"/>
      <c r="C14" s="29"/>
      <c r="D14" s="29"/>
      <c r="E14" s="29"/>
      <c r="F14" s="30">
        <f t="shared" si="0"/>
        <v>0</v>
      </c>
    </row>
    <row r="15" spans="2:6" x14ac:dyDescent="0.25">
      <c r="B15" s="29"/>
      <c r="C15" s="29"/>
      <c r="D15" s="29"/>
      <c r="E15" s="29"/>
      <c r="F15" s="30">
        <f t="shared" si="0"/>
        <v>0</v>
      </c>
    </row>
    <row r="16" spans="2:6" x14ac:dyDescent="0.25">
      <c r="B16" s="29"/>
      <c r="C16" s="29"/>
      <c r="D16" s="29"/>
      <c r="E16" s="29"/>
      <c r="F16" s="30">
        <f t="shared" si="0"/>
        <v>0</v>
      </c>
    </row>
    <row r="17" spans="2:6" x14ac:dyDescent="0.25">
      <c r="B17" s="29"/>
      <c r="C17" s="29"/>
      <c r="D17" s="29"/>
      <c r="E17" s="29"/>
      <c r="F17" s="30">
        <f t="shared" si="0"/>
        <v>0</v>
      </c>
    </row>
    <row r="18" spans="2:6" x14ac:dyDescent="0.25">
      <c r="B18" s="29"/>
      <c r="C18" s="29"/>
      <c r="D18" s="29"/>
      <c r="E18" s="29"/>
      <c r="F18" s="30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D10" sqref="D10"/>
    </sheetView>
  </sheetViews>
  <sheetFormatPr baseColWidth="10" defaultRowHeight="15" x14ac:dyDescent="0.25"/>
  <cols>
    <col min="2" max="2" width="18.140625" customWidth="1"/>
    <col min="3" max="3" width="25.5703125" bestFit="1" customWidth="1"/>
    <col min="4" max="9" width="19.7109375" customWidth="1"/>
  </cols>
  <sheetData>
    <row r="2" spans="2:9" ht="35.25" customHeight="1" x14ac:dyDescent="0.25">
      <c r="B2" s="28" t="s">
        <v>159</v>
      </c>
      <c r="C2" s="28" t="s">
        <v>160</v>
      </c>
      <c r="D2" s="28" t="s">
        <v>161</v>
      </c>
      <c r="E2" s="28" t="s">
        <v>162</v>
      </c>
      <c r="F2" s="28" t="s">
        <v>163</v>
      </c>
      <c r="G2" s="28" t="s">
        <v>209</v>
      </c>
      <c r="H2" s="28" t="s">
        <v>166</v>
      </c>
      <c r="I2" s="28" t="s">
        <v>164</v>
      </c>
    </row>
    <row r="3" spans="2:9" ht="23.25" customHeight="1" x14ac:dyDescent="0.25">
      <c r="B3" s="29" t="s">
        <v>165</v>
      </c>
      <c r="C3" s="29">
        <v>40</v>
      </c>
      <c r="D3" s="29">
        <v>17</v>
      </c>
      <c r="E3" s="29">
        <v>30</v>
      </c>
      <c r="F3" s="29">
        <v>8</v>
      </c>
      <c r="G3" s="29"/>
      <c r="H3" s="29"/>
      <c r="I3" s="30">
        <f>SUM(C3:G3)</f>
        <v>95</v>
      </c>
    </row>
    <row r="4" spans="2:9" x14ac:dyDescent="0.25">
      <c r="B4" s="29" t="s">
        <v>183</v>
      </c>
      <c r="C4" s="29"/>
      <c r="D4" s="29"/>
      <c r="E4" s="29"/>
      <c r="F4" s="29"/>
      <c r="G4" s="29"/>
      <c r="H4" s="29" t="s">
        <v>185</v>
      </c>
      <c r="I4" s="30">
        <f>SUM(C4:G4)</f>
        <v>0</v>
      </c>
    </row>
    <row r="5" spans="2:9" x14ac:dyDescent="0.25">
      <c r="B5" s="29" t="s">
        <v>207</v>
      </c>
      <c r="C5" s="29">
        <v>24</v>
      </c>
      <c r="D5" s="29">
        <v>4</v>
      </c>
      <c r="E5" s="29">
        <v>8</v>
      </c>
      <c r="F5" s="29">
        <v>2</v>
      </c>
      <c r="G5" s="29">
        <v>2</v>
      </c>
      <c r="H5" s="29" t="s">
        <v>210</v>
      </c>
      <c r="I5" s="30">
        <f>SUM(C5:G5)</f>
        <v>40</v>
      </c>
    </row>
    <row r="6" spans="2:9" x14ac:dyDescent="0.25">
      <c r="B6" s="29"/>
      <c r="C6" s="29"/>
      <c r="D6" s="29"/>
      <c r="E6" s="29"/>
      <c r="F6" s="29"/>
      <c r="G6" s="29"/>
      <c r="H6" s="29"/>
      <c r="I6" s="30"/>
    </row>
    <row r="7" spans="2:9" x14ac:dyDescent="0.25">
      <c r="B7" s="29"/>
      <c r="C7" s="29"/>
      <c r="D7" s="29"/>
      <c r="E7" s="29"/>
      <c r="F7" s="29"/>
      <c r="G7" s="29"/>
      <c r="H7" s="29"/>
      <c r="I7" s="30"/>
    </row>
    <row r="8" spans="2:9" x14ac:dyDescent="0.25">
      <c r="B8" s="29"/>
      <c r="C8" s="29"/>
      <c r="D8" s="29"/>
      <c r="E8" s="29"/>
      <c r="F8" s="29"/>
      <c r="G8" s="29"/>
      <c r="H8" s="29"/>
      <c r="I8" s="30"/>
    </row>
    <row r="9" spans="2:9" x14ac:dyDescent="0.25">
      <c r="B9" s="29"/>
      <c r="C9" s="29"/>
      <c r="D9" s="29"/>
      <c r="E9" s="29"/>
      <c r="F9" s="29"/>
      <c r="G9" s="29"/>
      <c r="H9" s="29"/>
      <c r="I9" s="30"/>
    </row>
    <row r="10" spans="2:9" x14ac:dyDescent="0.25">
      <c r="B10" s="29"/>
      <c r="C10" s="29"/>
      <c r="D10" s="29"/>
      <c r="E10" s="29"/>
      <c r="F10" s="29"/>
      <c r="G10" s="29"/>
      <c r="H10" s="29"/>
      <c r="I10" s="30"/>
    </row>
    <row r="11" spans="2:9" x14ac:dyDescent="0.25">
      <c r="B11" s="29"/>
      <c r="C11" s="29"/>
      <c r="D11" s="29"/>
      <c r="E11" s="29"/>
      <c r="F11" s="29"/>
      <c r="G11" s="29"/>
      <c r="H11" s="29"/>
      <c r="I11" s="30"/>
    </row>
    <row r="12" spans="2:9" x14ac:dyDescent="0.25">
      <c r="B12" s="29"/>
      <c r="C12" s="29"/>
      <c r="D12" s="29"/>
      <c r="E12" s="29"/>
      <c r="F12" s="29"/>
      <c r="G12" s="29"/>
      <c r="H12" s="29"/>
      <c r="I12" s="30"/>
    </row>
    <row r="13" spans="2:9" x14ac:dyDescent="0.25">
      <c r="B13" s="29"/>
      <c r="C13" s="29"/>
      <c r="D13" s="29"/>
      <c r="E13" s="29"/>
      <c r="F13" s="29"/>
      <c r="G13" s="29"/>
      <c r="H13" s="29"/>
      <c r="I13" s="30"/>
    </row>
    <row r="14" spans="2:9" x14ac:dyDescent="0.25">
      <c r="B14" s="29"/>
      <c r="C14" s="29"/>
      <c r="D14" s="29"/>
      <c r="E14" s="29"/>
      <c r="F14" s="29"/>
      <c r="G14" s="29"/>
      <c r="H14" s="29"/>
      <c r="I14" s="30"/>
    </row>
    <row r="15" spans="2:9" x14ac:dyDescent="0.25">
      <c r="B15" s="29"/>
      <c r="C15" s="29"/>
      <c r="D15" s="29"/>
      <c r="E15" s="29"/>
      <c r="F15" s="29"/>
      <c r="G15" s="29"/>
      <c r="H15" s="29"/>
      <c r="I15" s="30"/>
    </row>
    <row r="16" spans="2:9" x14ac:dyDescent="0.25">
      <c r="B16" s="29"/>
      <c r="C16" s="29"/>
      <c r="D16" s="29"/>
      <c r="E16" s="29"/>
      <c r="F16" s="29"/>
      <c r="G16" s="29"/>
      <c r="H16" s="29"/>
      <c r="I16" s="30"/>
    </row>
    <row r="17" spans="2:9" x14ac:dyDescent="0.25">
      <c r="B17" s="29"/>
      <c r="C17" s="29"/>
      <c r="D17" s="29"/>
      <c r="E17" s="29"/>
      <c r="F17" s="29"/>
      <c r="G17" s="29"/>
      <c r="H17" s="29"/>
      <c r="I17" s="30"/>
    </row>
    <row r="18" spans="2:9" x14ac:dyDescent="0.25">
      <c r="B18" s="29"/>
      <c r="C18" s="29"/>
      <c r="D18" s="29"/>
      <c r="E18" s="29"/>
      <c r="F18" s="29"/>
      <c r="G18" s="29"/>
      <c r="H18" s="29"/>
      <c r="I1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 CONSOLIDADO DE PLANIFI (2</vt:lpstr>
      <vt:lpstr>PROGRAMACIÒN ANUAL DE LA PLANIF</vt:lpstr>
      <vt:lpstr>Hoja1</vt:lpstr>
      <vt:lpstr>REGISTRO VEHÍCULOS</vt:lpstr>
      <vt:lpstr>REGISTRO EQUIPOS INFORMÁTICOS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SSolis</dc:creator>
  <cp:lastModifiedBy>user1</cp:lastModifiedBy>
  <cp:lastPrinted>2015-01-26T20:02:51Z</cp:lastPrinted>
  <dcterms:created xsi:type="dcterms:W3CDTF">2014-11-05T16:16:30Z</dcterms:created>
  <dcterms:modified xsi:type="dcterms:W3CDTF">2020-01-14T19:51:31Z</dcterms:modified>
</cp:coreProperties>
</file>